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ЭтаКнига" defaultThemeVersion="124226"/>
  <xr:revisionPtr revIDLastSave="0" documentId="13_ncr:1_{731A734B-060F-4AFA-BD73-B941241E7BCB}" xr6:coauthVersionLast="47" xr6:coauthVersionMax="47" xr10:uidLastSave="{00000000-0000-0000-0000-000000000000}"/>
  <bookViews>
    <workbookView xWindow="1050" yWindow="180" windowWidth="9750" windowHeight="14310" tabRatio="768" xr2:uid="{00000000-000D-0000-FFFF-FFFF00000000}"/>
  </bookViews>
  <sheets>
    <sheet name="Освоение" sheetId="85" r:id="rId1"/>
    <sheet name="табл.№3 КМ" sheetId="89"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#N/A</definedName>
    <definedName name="\b">#N/A</definedName>
    <definedName name="\l" localSheetId="1">#REF!</definedName>
    <definedName name="\l">#REF!</definedName>
    <definedName name="\p">#N/A</definedName>
    <definedName name="\q">#N/A</definedName>
    <definedName name="\r" localSheetId="1">#REF!</definedName>
    <definedName name="\r">#REF!</definedName>
    <definedName name="\s" localSheetId="1">#REF!</definedName>
    <definedName name="\s">#REF!</definedName>
    <definedName name="\w">#N/A</definedName>
    <definedName name="\X" localSheetId="1">#REF!</definedName>
    <definedName name="\X">#REF!</definedName>
    <definedName name="\Y" localSheetId="1">#REF!</definedName>
    <definedName name="\Y">#REF!</definedName>
    <definedName name="\z">#N/A</definedName>
    <definedName name="_?" localSheetId="1">#REF!</definedName>
    <definedName name="_?">#REF!</definedName>
    <definedName name="_??" hidden="1">{#N/A,#N/A,FALSE,"??";#N/A,#N/A,FALSE,"??2";#N/A,#N/A,FALSE,"??1";#N/A,#N/A,FALSE,"??";#N/A,#N/A,FALSE,"??2";#N/A,#N/A,FALSE,"??1";#N/A,#N/A,FALSE,"??";#N/A,#N/A,FALSE,"??1";#N/A,#N/A,FALSE,"??";#N/A,#N/A,FALSE,"?????";#N/A,#N/A,FALSE,"??"}</definedName>
    <definedName name="_???">"['file://Plan1/c/%3F%3F%3F/PDS/J200%20Final/Infoman/TEMP/~($()!%5E)/J190-Change%20contents.XLS'#$''.$A$3:.$AMJ$3]"</definedName>
    <definedName name="_????" localSheetId="1">#REF!</definedName>
    <definedName name="_????">#REF!</definedName>
    <definedName name="__????" localSheetId="1">#REF!</definedName>
    <definedName name="__????">#REF!</definedName>
    <definedName name="___?" localSheetId="1">#REF!</definedName>
    <definedName name="___?">#REF!</definedName>
    <definedName name="___??" hidden="1">{#N/A,#N/A,FALSE,"??";#N/A,#N/A,FALSE,"??2";#N/A,#N/A,FALSE,"??1";#N/A,#N/A,FALSE,"??";#N/A,#N/A,FALSE,"??2";#N/A,#N/A,FALSE,"??1";#N/A,#N/A,FALSE,"??";#N/A,#N/A,FALSE,"??1";#N/A,#N/A,FALSE,"??";#N/A,#N/A,FALSE,"?????";#N/A,#N/A,FALSE,"??"}</definedName>
    <definedName name="___???" hidden="1">{#N/A,#N/A,FALSE,"??????? (5)";#N/A,#N/A,FALSE,"??????? (7)";#N/A,#N/A,FALSE,"??????? (6)";#N/A,#N/A,FALSE,"??????? (2)";#N/A,#N/A,FALSE,"???????";#N/A,#N/A,FALSE,"???????";#N/A,#N/A,FALSE,"???????";#N/A,#N/A,FALSE,"???????";#N/A,#N/A,FALSE,"???????";#N/A,#N/A,FALSE,"????? (2)";#N/A,#N/A,FALSE,"96 ????";#N/A,#N/A,FALSE,"????";#N/A,#N/A,FALSE,"??";#N/A,#N/A,FALSE,"??";#N/A,#N/A,FALSE,"??????"}</definedName>
    <definedName name="___????" localSheetId="1">#REF!</definedName>
    <definedName name="___????">#REF!</definedName>
    <definedName name="____?" localSheetId="1">#REF!</definedName>
    <definedName name="____?">#REF!</definedName>
    <definedName name="____????" localSheetId="1">#REF!</definedName>
    <definedName name="____????">#REF!</definedName>
    <definedName name="_____?" localSheetId="1">#REF!</definedName>
    <definedName name="_____?">#REF!</definedName>
    <definedName name="_____??" hidden="1">{#N/A,#N/A,FALSE,"??";#N/A,#N/A,FALSE,"??2";#N/A,#N/A,FALSE,"??1";#N/A,#N/A,FALSE,"??";#N/A,#N/A,FALSE,"??2";#N/A,#N/A,FALSE,"??1";#N/A,#N/A,FALSE,"??";#N/A,#N/A,FALSE,"??1";#N/A,#N/A,FALSE,"??";#N/A,#N/A,FALSE,"?????";#N/A,#N/A,FALSE,"??"}</definedName>
    <definedName name="_____???" hidden="1">{#N/A,#N/A,FALSE,"??????? (5)";#N/A,#N/A,FALSE,"??????? (7)";#N/A,#N/A,FALSE,"??????? (6)";#N/A,#N/A,FALSE,"??????? (2)";#N/A,#N/A,FALSE,"???????";#N/A,#N/A,FALSE,"???????";#N/A,#N/A,FALSE,"???????";#N/A,#N/A,FALSE,"???????";#N/A,#N/A,FALSE,"???????";#N/A,#N/A,FALSE,"????? (2)";#N/A,#N/A,FALSE,"96 ????";#N/A,#N/A,FALSE,"????";#N/A,#N/A,FALSE,"??";#N/A,#N/A,FALSE,"??";#N/A,#N/A,FALSE,"??????"}</definedName>
    <definedName name="_____????" localSheetId="1">#REF!</definedName>
    <definedName name="_____????">#REF!</definedName>
    <definedName name="______??" hidden="1">{#N/A,#N/A,FALSE,"??";#N/A,#N/A,FALSE,"??2";#N/A,#N/A,FALSE,"??1";#N/A,#N/A,FALSE,"??";#N/A,#N/A,FALSE,"??2";#N/A,#N/A,FALSE,"??1";#N/A,#N/A,FALSE,"??";#N/A,#N/A,FALSE,"??1";#N/A,#N/A,FALSE,"??";#N/A,#N/A,FALSE,"?????";#N/A,#N/A,FALSE,"??"}</definedName>
    <definedName name="______???" hidden="1">{#N/A,#N/A,FALSE,"??????? (5)";#N/A,#N/A,FALSE,"??????? (7)";#N/A,#N/A,FALSE,"??????? (6)";#N/A,#N/A,FALSE,"??????? (2)";#N/A,#N/A,FALSE,"???????";#N/A,#N/A,FALSE,"???????";#N/A,#N/A,FALSE,"???????";#N/A,#N/A,FALSE,"???????";#N/A,#N/A,FALSE,"???????";#N/A,#N/A,FALSE,"????? (2)";#N/A,#N/A,FALSE,"96 ????";#N/A,#N/A,FALSE,"????";#N/A,#N/A,FALSE,"??";#N/A,#N/A,FALSE,"??";#N/A,#N/A,FALSE,"??????"}</definedName>
    <definedName name="______????" localSheetId="1">#REF!</definedName>
    <definedName name="______????">#REF!</definedName>
    <definedName name="_______????" localSheetId="1">#REF!</definedName>
    <definedName name="_______????">#REF!</definedName>
    <definedName name="________????" localSheetId="1">#REF!</definedName>
    <definedName name="________????">#REF!</definedName>
    <definedName name="_________????" localSheetId="1">#REF!</definedName>
    <definedName name="_________????">#REF!</definedName>
    <definedName name="__________????" localSheetId="1">#REF!</definedName>
    <definedName name="__________????">#REF!</definedName>
    <definedName name="___________????" localSheetId="1">#REF!</definedName>
    <definedName name="___________????">#REF!</definedName>
    <definedName name="____________????" localSheetId="1">#REF!</definedName>
    <definedName name="____________????">#REF!</definedName>
    <definedName name="_____________????" localSheetId="1">#REF!</definedName>
    <definedName name="_____________????">#REF!</definedName>
    <definedName name="______________????" localSheetId="1">#REF!</definedName>
    <definedName name="______________????">#REF!</definedName>
    <definedName name="_______________????" localSheetId="1">#REF!</definedName>
    <definedName name="_______________????">#REF!</definedName>
    <definedName name="________________????" localSheetId="1">#REF!</definedName>
    <definedName name="________________????">#REF!</definedName>
    <definedName name="_________________????" localSheetId="1">#REF!</definedName>
    <definedName name="_________________????">#REF!</definedName>
    <definedName name="__________________????" localSheetId="1">#REF!</definedName>
    <definedName name="__________________????">#REF!</definedName>
    <definedName name="___________________????" localSheetId="1">#REF!</definedName>
    <definedName name="___________________????">#REF!</definedName>
    <definedName name="____________________????" localSheetId="1">#REF!</definedName>
    <definedName name="____________________????">#REF!</definedName>
    <definedName name="_____________________????" localSheetId="1">#REF!</definedName>
    <definedName name="_____________________????">#REF!</definedName>
    <definedName name="______________________????" localSheetId="1">#REF!</definedName>
    <definedName name="______________________????">#REF!</definedName>
    <definedName name="_______________________????" localSheetId="1">#REF!</definedName>
    <definedName name="_______________________????">#REF!</definedName>
    <definedName name="________________________????" localSheetId="1">#REF!</definedName>
    <definedName name="________________________????">#REF!</definedName>
    <definedName name="_________________________????" localSheetId="1">#REF!</definedName>
    <definedName name="_________________________????">#REF!</definedName>
    <definedName name="__________________________????" localSheetId="1">#REF!</definedName>
    <definedName name="__________________________????">#REF!</definedName>
    <definedName name="_____________________________________xlfn.BAHTTEXT" hidden="1">#NAME?</definedName>
    <definedName name="____________________________________a147" localSheetId="1">#REF!</definedName>
    <definedName name="____________________________________a147">#REF!</definedName>
    <definedName name="____________________________________KOR97" localSheetId="1">#REF!</definedName>
    <definedName name="____________________________________KOR97">#REF!</definedName>
    <definedName name="____________________________________KOR98" localSheetId="1">#REF!</definedName>
    <definedName name="____________________________________KOR98">#REF!</definedName>
    <definedName name="____________________________________xlfn.BAHTTEXT" hidden="1">#NAME?</definedName>
    <definedName name="___________________________________a147" localSheetId="1">#REF!</definedName>
    <definedName name="___________________________________a147">#REF!</definedName>
    <definedName name="___________________________________AT1" hidden="1">{#N/A,#N/A,FALSE,"인원";#N/A,#N/A,FALSE,"비용2";#N/A,#N/A,FALSE,"비용1";#N/A,#N/A,FALSE,"비용";#N/A,#N/A,FALSE,"보증2";#N/A,#N/A,FALSE,"보증1";#N/A,#N/A,FALSE,"보증";#N/A,#N/A,FALSE,"손익1";#N/A,#N/A,FALSE,"손익";#N/A,#N/A,FALSE,"부서별매출";#N/A,#N/A,FALSE,"매출"}</definedName>
    <definedName name="___________________________________AT3" hidden="1">{#N/A,#N/A,FALSE,"인원";#N/A,#N/A,FALSE,"비용2";#N/A,#N/A,FALSE,"비용1";#N/A,#N/A,FALSE,"비용";#N/A,#N/A,FALSE,"보증2";#N/A,#N/A,FALSE,"보증1";#N/A,#N/A,FALSE,"보증";#N/A,#N/A,FALSE,"손익1";#N/A,#N/A,FALSE,"손익";#N/A,#N/A,FALSE,"부서별매출";#N/A,#N/A,FALSE,"매출"}</definedName>
    <definedName name="___________________________________J200" hidden="1">{#N/A,#N/A,FALSE,"인원";#N/A,#N/A,FALSE,"비용2";#N/A,#N/A,FALSE,"비용1";#N/A,#N/A,FALSE,"비용";#N/A,#N/A,FALSE,"보증2";#N/A,#N/A,FALSE,"보증1";#N/A,#N/A,FALSE,"보증";#N/A,#N/A,FALSE,"손익1";#N/A,#N/A,FALSE,"손익";#N/A,#N/A,FALSE,"부서별매출";#N/A,#N/A,FALSE,"매출"}</definedName>
    <definedName name="___________________________________KOR97" localSheetId="1">#REF!</definedName>
    <definedName name="___________________________________KOR97">#REF!</definedName>
    <definedName name="___________________________________KOR98" localSheetId="1">#REF!</definedName>
    <definedName name="___________________________________KOR98">#REF!</definedName>
    <definedName name="___________________________________tt1" hidden="1">{#N/A,#N/A,TRUE,"일정"}</definedName>
    <definedName name="___________________________________xlfn.BAHTTEXT" hidden="1">#NAME?</definedName>
    <definedName name="__________________________________a12" hidden="1">{"'Monthly 1997'!$A$3:$S$89"}</definedName>
    <definedName name="__________________________________a147" localSheetId="1">#REF!</definedName>
    <definedName name="__________________________________a147">#REF!</definedName>
    <definedName name="________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________KOR97" localSheetId="1">#REF!</definedName>
    <definedName name="__________________________________KOR97">#REF!</definedName>
    <definedName name="__________________________________KOR98" localSheetId="1">#REF!</definedName>
    <definedName name="__________________________________KOR98">#REF!</definedName>
    <definedName name="__________________________________xlfn.BAHTTEXT" hidden="1">#NAME?</definedName>
    <definedName name="_________________________________a147" localSheetId="1">#REF!</definedName>
    <definedName name="_________________________________a147">#REF!</definedName>
    <definedName name="_________________________________AT1" hidden="1">{#N/A,#N/A,FALSE,"인원";#N/A,#N/A,FALSE,"비용2";#N/A,#N/A,FALSE,"비용1";#N/A,#N/A,FALSE,"비용";#N/A,#N/A,FALSE,"보증2";#N/A,#N/A,FALSE,"보증1";#N/A,#N/A,FALSE,"보증";#N/A,#N/A,FALSE,"손익1";#N/A,#N/A,FALSE,"손익";#N/A,#N/A,FALSE,"부서별매출";#N/A,#N/A,FALSE,"매출"}</definedName>
    <definedName name="_________________________________AT3" hidden="1">{#N/A,#N/A,FALSE,"인원";#N/A,#N/A,FALSE,"비용2";#N/A,#N/A,FALSE,"비용1";#N/A,#N/A,FALSE,"비용";#N/A,#N/A,FALSE,"보증2";#N/A,#N/A,FALSE,"보증1";#N/A,#N/A,FALSE,"보증";#N/A,#N/A,FALSE,"손익1";#N/A,#N/A,FALSE,"손익";#N/A,#N/A,FALSE,"부서별매출";#N/A,#N/A,FALSE,"매출"}</definedName>
    <definedName name="_________________________________J200" hidden="1">{#N/A,#N/A,FALSE,"인원";#N/A,#N/A,FALSE,"비용2";#N/A,#N/A,FALSE,"비용1";#N/A,#N/A,FALSE,"비용";#N/A,#N/A,FALSE,"보증2";#N/A,#N/A,FALSE,"보증1";#N/A,#N/A,FALSE,"보증";#N/A,#N/A,FALSE,"손익1";#N/A,#N/A,FALSE,"손익";#N/A,#N/A,FALSE,"부서별매출";#N/A,#N/A,FALSE,"매출"}</definedName>
    <definedName name="_________________________________KOR97" localSheetId="1">#REF!</definedName>
    <definedName name="_________________________________KOR97">#REF!</definedName>
    <definedName name="_________________________________KOR98" localSheetId="1">#REF!</definedName>
    <definedName name="_________________________________KOR98">#REF!</definedName>
    <definedName name="_________________________________tt1" hidden="1">{#N/A,#N/A,TRUE,"일정"}</definedName>
    <definedName name="_________________________________xlfn.BAHTTEXT" hidden="1">#NAME?</definedName>
    <definedName name="________________________________A1" localSheetId="1" hidden="1">#REF!</definedName>
    <definedName name="________________________________A1" hidden="1">#REF!</definedName>
    <definedName name="________________________________a12" hidden="1">{"'Monthly 1997'!$A$3:$S$89"}</definedName>
    <definedName name="________________________________a147" localSheetId="1">#REF!</definedName>
    <definedName name="________________________________a147">#REF!</definedName>
    <definedName name="______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______KOR97" localSheetId="1">#REF!</definedName>
    <definedName name="________________________________KOR97">#REF!</definedName>
    <definedName name="________________________________KOR98" localSheetId="1">#REF!</definedName>
    <definedName name="________________________________KOR98">#REF!</definedName>
    <definedName name="________________________________xlfn.BAHTTEXT" hidden="1">#NAME?</definedName>
    <definedName name="_______________________________A1" localSheetId="1" hidden="1">#REF!</definedName>
    <definedName name="_______________________________A1" hidden="1">#REF!</definedName>
    <definedName name="_______________________________a147" localSheetId="1">#REF!</definedName>
    <definedName name="_______________________________a147">#REF!</definedName>
    <definedName name="_______________________________ap2">#N/A</definedName>
    <definedName name="_______________________________AT1" hidden="1">{#N/A,#N/A,FALSE,"인원";#N/A,#N/A,FALSE,"비용2";#N/A,#N/A,FALSE,"비용1";#N/A,#N/A,FALSE,"비용";#N/A,#N/A,FALSE,"보증2";#N/A,#N/A,FALSE,"보증1";#N/A,#N/A,FALSE,"보증";#N/A,#N/A,FALSE,"손익1";#N/A,#N/A,FALSE,"손익";#N/A,#N/A,FALSE,"부서별매출";#N/A,#N/A,FALSE,"매출"}</definedName>
    <definedName name="_______________________________AT3" hidden="1">{#N/A,#N/A,FALSE,"인원";#N/A,#N/A,FALSE,"비용2";#N/A,#N/A,FALSE,"비용1";#N/A,#N/A,FALSE,"비용";#N/A,#N/A,FALSE,"보증2";#N/A,#N/A,FALSE,"보증1";#N/A,#N/A,FALSE,"보증";#N/A,#N/A,FALSE,"손익1";#N/A,#N/A,FALSE,"손익";#N/A,#N/A,FALSE,"부서별매출";#N/A,#N/A,FALSE,"매출"}</definedName>
    <definedName name="_______________________________J200" hidden="1">{#N/A,#N/A,FALSE,"인원";#N/A,#N/A,FALSE,"비용2";#N/A,#N/A,FALSE,"비용1";#N/A,#N/A,FALSE,"비용";#N/A,#N/A,FALSE,"보증2";#N/A,#N/A,FALSE,"보증1";#N/A,#N/A,FALSE,"보증";#N/A,#N/A,FALSE,"손익1";#N/A,#N/A,FALSE,"손익";#N/A,#N/A,FALSE,"부서별매출";#N/A,#N/A,FALSE,"매출"}</definedName>
    <definedName name="_______________________________JAP98" localSheetId="1">#REF!</definedName>
    <definedName name="_______________________________JAP98">#REF!</definedName>
    <definedName name="_______________________________KOR97" localSheetId="1">#REF!</definedName>
    <definedName name="_______________________________KOR97">#REF!</definedName>
    <definedName name="_______________________________KOR98" localSheetId="1">#REF!</definedName>
    <definedName name="_______________________________KOR98">#REF!</definedName>
    <definedName name="_______________________________tt1" hidden="1">{#N/A,#N/A,TRUE,"일정"}</definedName>
    <definedName name="_______________________________xlfn.BAHTTEXT" hidden="1">#NAME?</definedName>
    <definedName name="______________________________a12" hidden="1">{"'Monthly 1997'!$A$3:$S$89"}</definedName>
    <definedName name="______________________________a146" localSheetId="1">#REF!</definedName>
    <definedName name="______________________________a146">#REF!</definedName>
    <definedName name="______________________________a147" localSheetId="1">#REF!</definedName>
    <definedName name="______________________________a147">#REF!</definedName>
    <definedName name="______________________________ap2">#N/A</definedName>
    <definedName name="____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____JAP97" localSheetId="1">#REF!</definedName>
    <definedName name="______________________________JAP97">#REF!</definedName>
    <definedName name="______________________________JAP98" localSheetId="1">#REF!</definedName>
    <definedName name="______________________________JAP98">#REF!</definedName>
    <definedName name="______________________________KOR97" localSheetId="1">#REF!</definedName>
    <definedName name="______________________________KOR97">#REF!</definedName>
    <definedName name="______________________________KOR98" localSheetId="1">#REF!</definedName>
    <definedName name="______________________________KOR98">#REF!</definedName>
    <definedName name="______________________________NFT1" localSheetId="1">#REF!,#REF!,#REF!,#REF!</definedName>
    <definedName name="______________________________NFT1">#REF!,#REF!,#REF!,#REF!</definedName>
    <definedName name="______________________________xlfn.BAHTTEXT" hidden="1">#NAME?</definedName>
    <definedName name="_____________________________A1" localSheetId="1" hidden="1">#REF!</definedName>
    <definedName name="_____________________________A1" hidden="1">#REF!</definedName>
    <definedName name="_____________________________a146" localSheetId="1">#REF!</definedName>
    <definedName name="_____________________________a146">#REF!</definedName>
    <definedName name="_____________________________a147" localSheetId="1">#REF!</definedName>
    <definedName name="_____________________________a147">#REF!</definedName>
    <definedName name="_____________________________ap2">#N/A</definedName>
    <definedName name="_____________________________AT1" hidden="1">{#N/A,#N/A,FALSE,"인원";#N/A,#N/A,FALSE,"비용2";#N/A,#N/A,FALSE,"비용1";#N/A,#N/A,FALSE,"비용";#N/A,#N/A,FALSE,"보증2";#N/A,#N/A,FALSE,"보증1";#N/A,#N/A,FALSE,"보증";#N/A,#N/A,FALSE,"손익1";#N/A,#N/A,FALSE,"손익";#N/A,#N/A,FALSE,"부서별매출";#N/A,#N/A,FALSE,"매출"}</definedName>
    <definedName name="_____________________________AT3" hidden="1">{#N/A,#N/A,FALSE,"인원";#N/A,#N/A,FALSE,"비용2";#N/A,#N/A,FALSE,"비용1";#N/A,#N/A,FALSE,"비용";#N/A,#N/A,FALSE,"보증2";#N/A,#N/A,FALSE,"보증1";#N/A,#N/A,FALSE,"보증";#N/A,#N/A,FALSE,"손익1";#N/A,#N/A,FALSE,"손익";#N/A,#N/A,FALSE,"부서별매출";#N/A,#N/A,FALSE,"매출"}</definedName>
    <definedName name="_____________________________J200" hidden="1">{#N/A,#N/A,FALSE,"인원";#N/A,#N/A,FALSE,"비용2";#N/A,#N/A,FALSE,"비용1";#N/A,#N/A,FALSE,"비용";#N/A,#N/A,FALSE,"보증2";#N/A,#N/A,FALSE,"보증1";#N/A,#N/A,FALSE,"보증";#N/A,#N/A,FALSE,"손익1";#N/A,#N/A,FALSE,"손익";#N/A,#N/A,FALSE,"부서별매출";#N/A,#N/A,FALSE,"매출"}</definedName>
    <definedName name="_____________________________JAP97" localSheetId="1">#REF!</definedName>
    <definedName name="_____________________________JAP97">#REF!</definedName>
    <definedName name="_____________________________JAP98" localSheetId="1">#REF!</definedName>
    <definedName name="_____________________________JAP98">#REF!</definedName>
    <definedName name="_____________________________KOR97" localSheetId="1">#REF!</definedName>
    <definedName name="_____________________________KOR97">#REF!</definedName>
    <definedName name="_____________________________KOR98" localSheetId="1">#REF!</definedName>
    <definedName name="_____________________________KOR98">#REF!</definedName>
    <definedName name="_____________________________NFT1" localSheetId="1">#REF!,#REF!,#REF!,#REF!</definedName>
    <definedName name="_____________________________NFT1">#REF!,#REF!,#REF!,#REF!</definedName>
    <definedName name="_____________________________tt1" hidden="1">{#N/A,#N/A,TRUE,"일정"}</definedName>
    <definedName name="_____________________________xlfn.BAHTTEXT" hidden="1">#NAME?</definedName>
    <definedName name="____________________________A1" localSheetId="1" hidden="1">#REF!</definedName>
    <definedName name="____________________________A1" hidden="1">#REF!</definedName>
    <definedName name="____________________________a12" hidden="1">{"'Monthly 1997'!$A$3:$S$89"}</definedName>
    <definedName name="____________________________a145" localSheetId="1">#REF!</definedName>
    <definedName name="____________________________a145">#REF!</definedName>
    <definedName name="____________________________a146" localSheetId="1">#REF!</definedName>
    <definedName name="____________________________a146">#REF!</definedName>
    <definedName name="____________________________a147" localSheetId="1">#REF!</definedName>
    <definedName name="____________________________a147">#REF!</definedName>
    <definedName name="____________________________ap2">#N/A</definedName>
    <definedName name="__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__JAP97" localSheetId="1">#REF!</definedName>
    <definedName name="____________________________JAP97">#REF!</definedName>
    <definedName name="____________________________JAP98" localSheetId="1">#REF!</definedName>
    <definedName name="____________________________JAP98">#REF!</definedName>
    <definedName name="____________________________KOR97" localSheetId="1">#REF!</definedName>
    <definedName name="____________________________KOR97">#REF!</definedName>
    <definedName name="____________________________KOR98" localSheetId="1">#REF!</definedName>
    <definedName name="____________________________KOR98">#REF!</definedName>
    <definedName name="____________________________NFT1" localSheetId="1">#REF!,#REF!,#REF!,#REF!</definedName>
    <definedName name="____________________________NFT1">#REF!,#REF!,#REF!,#REF!</definedName>
    <definedName name="____________________________xlfn.BAHTTEXT" hidden="1">#NAME?</definedName>
    <definedName name="___________________________A1" localSheetId="1" hidden="1">#REF!</definedName>
    <definedName name="___________________________A1" hidden="1">#REF!</definedName>
    <definedName name="___________________________a145" localSheetId="1">#REF!</definedName>
    <definedName name="___________________________a145">#REF!</definedName>
    <definedName name="___________________________a146" localSheetId="1">#REF!</definedName>
    <definedName name="___________________________a146">#REF!</definedName>
    <definedName name="___________________________a147" localSheetId="1">#REF!</definedName>
    <definedName name="___________________________a147">#REF!</definedName>
    <definedName name="___________________________ap2">#N/A</definedName>
    <definedName name="___________________________AT1" hidden="1">{#N/A,#N/A,FALSE,"인원";#N/A,#N/A,FALSE,"비용2";#N/A,#N/A,FALSE,"비용1";#N/A,#N/A,FALSE,"비용";#N/A,#N/A,FALSE,"보증2";#N/A,#N/A,FALSE,"보증1";#N/A,#N/A,FALSE,"보증";#N/A,#N/A,FALSE,"손익1";#N/A,#N/A,FALSE,"손익";#N/A,#N/A,FALSE,"부서별매출";#N/A,#N/A,FALSE,"매출"}</definedName>
    <definedName name="___________________________AT3" hidden="1">{#N/A,#N/A,FALSE,"인원";#N/A,#N/A,FALSE,"비용2";#N/A,#N/A,FALSE,"비용1";#N/A,#N/A,FALSE,"비용";#N/A,#N/A,FALSE,"보증2";#N/A,#N/A,FALSE,"보증1";#N/A,#N/A,FALSE,"보증";#N/A,#N/A,FALSE,"손익1";#N/A,#N/A,FALSE,"손익";#N/A,#N/A,FALSE,"부서별매출";#N/A,#N/A,FALSE,"매출"}</definedName>
    <definedName name="___________________________J200" hidden="1">{#N/A,#N/A,FALSE,"인원";#N/A,#N/A,FALSE,"비용2";#N/A,#N/A,FALSE,"비용1";#N/A,#N/A,FALSE,"비용";#N/A,#N/A,FALSE,"보증2";#N/A,#N/A,FALSE,"보증1";#N/A,#N/A,FALSE,"보증";#N/A,#N/A,FALSE,"손익1";#N/A,#N/A,FALSE,"손익";#N/A,#N/A,FALSE,"부서별매출";#N/A,#N/A,FALSE,"매출"}</definedName>
    <definedName name="___________________________JAP97" localSheetId="1">#REF!</definedName>
    <definedName name="___________________________JAP97">#REF!</definedName>
    <definedName name="___________________________JAP98" localSheetId="1">#REF!</definedName>
    <definedName name="___________________________JAP98">#REF!</definedName>
    <definedName name="___________________________KOR97" localSheetId="1">#REF!</definedName>
    <definedName name="___________________________KOR97">#REF!</definedName>
    <definedName name="___________________________KOR98" localSheetId="1">#REF!</definedName>
    <definedName name="___________________________KOR98">#REF!</definedName>
    <definedName name="___________________________NFT1" localSheetId="1">#REF!,#REF!,#REF!,#REF!</definedName>
    <definedName name="___________________________NFT1">#REF!,#REF!,#REF!,#REF!</definedName>
    <definedName name="___________________________tt1" hidden="1">{#N/A,#N/A,TRUE,"일정"}</definedName>
    <definedName name="___________________________TTT1" localSheetId="1">#REF!</definedName>
    <definedName name="___________________________TTT1">#REF!</definedName>
    <definedName name="___________________________xlfn.BAHTTEXT" hidden="1">#NAME?</definedName>
    <definedName name="__________________________A1" localSheetId="1" hidden="1">#REF!</definedName>
    <definedName name="__________________________A1" hidden="1">#REF!</definedName>
    <definedName name="__________________________a12" hidden="1">{"'Monthly 1997'!$A$3:$S$89"}</definedName>
    <definedName name="__________________________a145" localSheetId="1">#REF!</definedName>
    <definedName name="__________________________a145">#REF!</definedName>
    <definedName name="__________________________a146" localSheetId="1">#REF!</definedName>
    <definedName name="__________________________a146">#REF!</definedName>
    <definedName name="__________________________a147" localSheetId="1">#REF!</definedName>
    <definedName name="__________________________a147">#REF!</definedName>
    <definedName name="__________________________ap2">#N/A</definedName>
    <definedName name="__________________________AT1" hidden="1">{#N/A,#N/A,FALSE,"인원";#N/A,#N/A,FALSE,"비용2";#N/A,#N/A,FALSE,"비용1";#N/A,#N/A,FALSE,"비용";#N/A,#N/A,FALSE,"보증2";#N/A,#N/A,FALSE,"보증1";#N/A,#N/A,FALSE,"보증";#N/A,#N/A,FALSE,"손익1";#N/A,#N/A,FALSE,"손익";#N/A,#N/A,FALSE,"부서별매출";#N/A,#N/A,FALSE,"매출"}</definedName>
    <definedName name="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AT3" hidden="1">{#N/A,#N/A,FALSE,"인원";#N/A,#N/A,FALSE,"비용2";#N/A,#N/A,FALSE,"비용1";#N/A,#N/A,FALSE,"비용";#N/A,#N/A,FALSE,"보증2";#N/A,#N/A,FALSE,"보증1";#N/A,#N/A,FALSE,"보증";#N/A,#N/A,FALSE,"손익1";#N/A,#N/A,FALSE,"손익";#N/A,#N/A,FALSE,"부서별매출";#N/A,#N/A,FALSE,"매출"}</definedName>
    <definedName name="__________________________CT5" localSheetId="1">#REF!</definedName>
    <definedName name="__________________________CT5">#REF!</definedName>
    <definedName name="__________________________J200" hidden="1">{#N/A,#N/A,FALSE,"인원";#N/A,#N/A,FALSE,"비용2";#N/A,#N/A,FALSE,"비용1";#N/A,#N/A,FALSE,"비용";#N/A,#N/A,FALSE,"보증2";#N/A,#N/A,FALSE,"보증1";#N/A,#N/A,FALSE,"보증";#N/A,#N/A,FALSE,"손익1";#N/A,#N/A,FALSE,"손익";#N/A,#N/A,FALSE,"부서별매출";#N/A,#N/A,FALSE,"매출"}</definedName>
    <definedName name="__________________________JAP97" localSheetId="1">#REF!</definedName>
    <definedName name="__________________________JAP97">#REF!</definedName>
    <definedName name="__________________________JAP98" localSheetId="1">#REF!</definedName>
    <definedName name="__________________________JAP98">#REF!</definedName>
    <definedName name="__________________________KOR97" localSheetId="1">#REF!</definedName>
    <definedName name="__________________________KOR97">#REF!</definedName>
    <definedName name="__________________________KOR98" localSheetId="1">#REF!</definedName>
    <definedName name="__________________________KOR98">#REF!</definedName>
    <definedName name="__________________________NFT1" localSheetId="1">#REF!,#REF!,#REF!,#REF!</definedName>
    <definedName name="__________________________NFT1">#REF!,#REF!,#REF!,#REF!</definedName>
    <definedName name="__________________________tt1" hidden="1">{#N/A,#N/A,TRUE,"일정"}</definedName>
    <definedName name="__________________________TTT1" localSheetId="1">#REF!</definedName>
    <definedName name="__________________________TTT1">#REF!</definedName>
    <definedName name="__________________________xlfn.BAHTTEXT" hidden="1">#NAME?</definedName>
    <definedName name="_________________________A1" localSheetId="1" hidden="1">#REF!</definedName>
    <definedName name="_________________________A1" hidden="1">#REF!</definedName>
    <definedName name="_________________________a12" hidden="1">{"'Monthly 1997'!$A$3:$S$89"}</definedName>
    <definedName name="_________________________a145" localSheetId="1">#REF!</definedName>
    <definedName name="_________________________a145">#REF!</definedName>
    <definedName name="_________________________a146" localSheetId="1">#REF!</definedName>
    <definedName name="_________________________a146">#REF!</definedName>
    <definedName name="_________________________a147" localSheetId="1">#REF!</definedName>
    <definedName name="_________________________a147">#REF!</definedName>
    <definedName name="_________________________A65555" localSheetId="1">#REF!</definedName>
    <definedName name="_________________________A65555">#REF!</definedName>
    <definedName name="_________________________A65655" localSheetId="1">#REF!</definedName>
    <definedName name="_________________________A65655">#REF!</definedName>
    <definedName name="_________________________A65900" localSheetId="1">#REF!</definedName>
    <definedName name="_________________________A65900">#REF!</definedName>
    <definedName name="_________________________ap2">#N/A</definedName>
    <definedName name="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CT5" localSheetId="1">#REF!</definedName>
    <definedName name="_________________________CT5">#REF!</definedName>
    <definedName name="_________________________JAP97" localSheetId="1">#REF!</definedName>
    <definedName name="_________________________JAP97">#REF!</definedName>
    <definedName name="_________________________JAP98" localSheetId="1">#REF!</definedName>
    <definedName name="_________________________JAP98">#REF!</definedName>
    <definedName name="_________________________KOR97" localSheetId="1">#REF!</definedName>
    <definedName name="_________________________KOR97">#REF!</definedName>
    <definedName name="_________________________KOR98" localSheetId="1">#REF!</definedName>
    <definedName name="_________________________KOR98">#REF!</definedName>
    <definedName name="_________________________NFT1" localSheetId="1">#REF!,#REF!,#REF!,#REF!</definedName>
    <definedName name="_________________________NFT1">#REF!,#REF!,#REF!,#REF!</definedName>
    <definedName name="_________________________TTT1" localSheetId="1">#REF!</definedName>
    <definedName name="_________________________TTT1">#REF!</definedName>
    <definedName name="_________________________xlfn.BAHTTEXT" hidden="1">#NAME?</definedName>
    <definedName name="________________________A1" localSheetId="1" hidden="1">#REF!</definedName>
    <definedName name="________________________A1" hidden="1">#REF!</definedName>
    <definedName name="________________________a145" localSheetId="1">#REF!</definedName>
    <definedName name="________________________a145">#REF!</definedName>
    <definedName name="________________________a146" localSheetId="1">#REF!</definedName>
    <definedName name="________________________a146">#REF!</definedName>
    <definedName name="________________________a147" localSheetId="1">#REF!</definedName>
    <definedName name="________________________a147">#REF!</definedName>
    <definedName name="________________________A65900" localSheetId="1">#REF!</definedName>
    <definedName name="________________________A65900">#REF!</definedName>
    <definedName name="________________________ap2">#N/A</definedName>
    <definedName name="________________________AT1" hidden="1">{#N/A,#N/A,FALSE,"인원";#N/A,#N/A,FALSE,"비용2";#N/A,#N/A,FALSE,"비용1";#N/A,#N/A,FALSE,"비용";#N/A,#N/A,FALSE,"보증2";#N/A,#N/A,FALSE,"보증1";#N/A,#N/A,FALSE,"보증";#N/A,#N/A,FALSE,"손익1";#N/A,#N/A,FALSE,"손익";#N/A,#N/A,FALSE,"부서별매출";#N/A,#N/A,FALSE,"매출"}</definedName>
    <definedName name="________________________AT3" hidden="1">{#N/A,#N/A,FALSE,"인원";#N/A,#N/A,FALSE,"비용2";#N/A,#N/A,FALSE,"비용1";#N/A,#N/A,FALSE,"비용";#N/A,#N/A,FALSE,"보증2";#N/A,#N/A,FALSE,"보증1";#N/A,#N/A,FALSE,"보증";#N/A,#N/A,FALSE,"손익1";#N/A,#N/A,FALSE,"손익";#N/A,#N/A,FALSE,"부서별매출";#N/A,#N/A,FALSE,"매출"}</definedName>
    <definedName name="________________________CT5" localSheetId="1">#REF!</definedName>
    <definedName name="________________________CT5">#REF!</definedName>
    <definedName name="________________________J200" hidden="1">{#N/A,#N/A,FALSE,"인원";#N/A,#N/A,FALSE,"비용2";#N/A,#N/A,FALSE,"비용1";#N/A,#N/A,FALSE,"비용";#N/A,#N/A,FALSE,"보증2";#N/A,#N/A,FALSE,"보증1";#N/A,#N/A,FALSE,"보증";#N/A,#N/A,FALSE,"손익1";#N/A,#N/A,FALSE,"손익";#N/A,#N/A,FALSE,"부서별매출";#N/A,#N/A,FALSE,"매출"}</definedName>
    <definedName name="________________________JAP97" localSheetId="1">#REF!</definedName>
    <definedName name="________________________JAP97">#REF!</definedName>
    <definedName name="________________________JAP98" localSheetId="1">#REF!</definedName>
    <definedName name="________________________JAP98">#REF!</definedName>
    <definedName name="________________________KOR97" localSheetId="1">#REF!</definedName>
    <definedName name="________________________KOR97">#REF!</definedName>
    <definedName name="________________________KOR98" localSheetId="1">#REF!</definedName>
    <definedName name="________________________KOR98">#REF!</definedName>
    <definedName name="________________________NFT1" localSheetId="1">#REF!,#REF!,#REF!,#REF!</definedName>
    <definedName name="________________________NFT1">#REF!,#REF!,#REF!,#REF!</definedName>
    <definedName name="________________________tt1" hidden="1">{#N/A,#N/A,TRUE,"일정"}</definedName>
    <definedName name="________________________TTT1" localSheetId="1">#REF!</definedName>
    <definedName name="________________________TTT1">#REF!</definedName>
    <definedName name="________________________xlfn.BAHTTEXT" hidden="1">#NAME?</definedName>
    <definedName name="_______________________A1" localSheetId="1" hidden="1">#REF!</definedName>
    <definedName name="_______________________A1" hidden="1">#REF!</definedName>
    <definedName name="_______________________a12" hidden="1">{"'Monthly 1997'!$A$3:$S$89"}</definedName>
    <definedName name="_______________________a145" localSheetId="1">#REF!</definedName>
    <definedName name="_______________________a145">#REF!</definedName>
    <definedName name="_______________________a146" localSheetId="1">#REF!</definedName>
    <definedName name="_______________________a146">#REF!</definedName>
    <definedName name="_______________________a147" localSheetId="1">#REF!</definedName>
    <definedName name="_______________________a147">#REF!</definedName>
    <definedName name="_______________________A65555" localSheetId="1">#REF!</definedName>
    <definedName name="_______________________A65555">#REF!</definedName>
    <definedName name="_______________________A65655" localSheetId="1">#REF!</definedName>
    <definedName name="_______________________A65655">#REF!</definedName>
    <definedName name="_______________________A65900" localSheetId="1">#REF!</definedName>
    <definedName name="_______________________A65900">#REF!</definedName>
    <definedName name="_______________________ap2">#N/A</definedName>
    <definedName name="_______________________AT1" hidden="1">{#N/A,#N/A,FALSE,"인원";#N/A,#N/A,FALSE,"비용2";#N/A,#N/A,FALSE,"비용1";#N/A,#N/A,FALSE,"비용";#N/A,#N/A,FALSE,"보증2";#N/A,#N/A,FALSE,"보증1";#N/A,#N/A,FALSE,"보증";#N/A,#N/A,FALSE,"손익1";#N/A,#N/A,FALSE,"손익";#N/A,#N/A,FALSE,"부서별매출";#N/A,#N/A,FALSE,"매출"}</definedName>
    <definedName name="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AT3" hidden="1">{#N/A,#N/A,FALSE,"인원";#N/A,#N/A,FALSE,"비용2";#N/A,#N/A,FALSE,"비용1";#N/A,#N/A,FALSE,"비용";#N/A,#N/A,FALSE,"보증2";#N/A,#N/A,FALSE,"보증1";#N/A,#N/A,FALSE,"보증";#N/A,#N/A,FALSE,"손익1";#N/A,#N/A,FALSE,"손익";#N/A,#N/A,FALSE,"부서별매출";#N/A,#N/A,FALSE,"매출"}</definedName>
    <definedName name="_______________________CT5" localSheetId="1">#REF!</definedName>
    <definedName name="_______________________CT5">#REF!</definedName>
    <definedName name="_______________________J200" hidden="1">{#N/A,#N/A,FALSE,"인원";#N/A,#N/A,FALSE,"비용2";#N/A,#N/A,FALSE,"비용1";#N/A,#N/A,FALSE,"비용";#N/A,#N/A,FALSE,"보증2";#N/A,#N/A,FALSE,"보증1";#N/A,#N/A,FALSE,"보증";#N/A,#N/A,FALSE,"손익1";#N/A,#N/A,FALSE,"손익";#N/A,#N/A,FALSE,"부서별매출";#N/A,#N/A,FALSE,"매출"}</definedName>
    <definedName name="_______________________JAP97" localSheetId="1">#REF!</definedName>
    <definedName name="_______________________JAP97">#REF!</definedName>
    <definedName name="_______________________JAP98" localSheetId="1">#REF!</definedName>
    <definedName name="_______________________JAP98">#REF!</definedName>
    <definedName name="_______________________KOR97" localSheetId="1">#REF!</definedName>
    <definedName name="_______________________KOR97">#REF!</definedName>
    <definedName name="_______________________KOR98" localSheetId="1">#REF!</definedName>
    <definedName name="_______________________KOR98">#REF!</definedName>
    <definedName name="_______________________NFT1" localSheetId="1">#REF!,#REF!,#REF!,#REF!</definedName>
    <definedName name="_______________________NFT1">#REF!,#REF!,#REF!,#REF!</definedName>
    <definedName name="_______________________tt1" hidden="1">{#N/A,#N/A,TRUE,"일정"}</definedName>
    <definedName name="_______________________TTT1" localSheetId="1">#REF!</definedName>
    <definedName name="_______________________TTT1">#REF!</definedName>
    <definedName name="_______________________xlfn.BAHTTEXT" hidden="1">#NAME?</definedName>
    <definedName name="______________________A1" localSheetId="1" hidden="1">#REF!</definedName>
    <definedName name="______________________A1" hidden="1">#REF!</definedName>
    <definedName name="______________________a12" hidden="1">{"'Monthly 1997'!$A$3:$S$89"}</definedName>
    <definedName name="______________________a145" localSheetId="1">#REF!</definedName>
    <definedName name="______________________a145">#REF!</definedName>
    <definedName name="______________________a146" localSheetId="1">#REF!</definedName>
    <definedName name="______________________a146">#REF!</definedName>
    <definedName name="______________________A65555" localSheetId="1">#REF!</definedName>
    <definedName name="______________________A65555">#REF!</definedName>
    <definedName name="______________________A65655" localSheetId="1">#REF!</definedName>
    <definedName name="______________________A65655">#REF!</definedName>
    <definedName name="______________________A65900" localSheetId="1">#REF!</definedName>
    <definedName name="______________________A65900">#REF!</definedName>
    <definedName name="______________________ap2">#N/A</definedName>
    <definedName name="______________________AT1" hidden="1">{#N/A,#N/A,FALSE,"인원";#N/A,#N/A,FALSE,"비용2";#N/A,#N/A,FALSE,"비용1";#N/A,#N/A,FALSE,"비용";#N/A,#N/A,FALSE,"보증2";#N/A,#N/A,FALSE,"보증1";#N/A,#N/A,FALSE,"보증";#N/A,#N/A,FALSE,"손익1";#N/A,#N/A,FALSE,"손익";#N/A,#N/A,FALSE,"부서별매출";#N/A,#N/A,FALSE,"매출"}</definedName>
    <definedName name="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AT3" hidden="1">{#N/A,#N/A,FALSE,"인원";#N/A,#N/A,FALSE,"비용2";#N/A,#N/A,FALSE,"비용1";#N/A,#N/A,FALSE,"비용";#N/A,#N/A,FALSE,"보증2";#N/A,#N/A,FALSE,"보증1";#N/A,#N/A,FALSE,"보증";#N/A,#N/A,FALSE,"손익1";#N/A,#N/A,FALSE,"손익";#N/A,#N/A,FALSE,"부서별매출";#N/A,#N/A,FALSE,"매출"}</definedName>
    <definedName name="______________________CT5" localSheetId="1">#REF!</definedName>
    <definedName name="______________________CT5">#REF!</definedName>
    <definedName name="______________________J200" hidden="1">{#N/A,#N/A,FALSE,"인원";#N/A,#N/A,FALSE,"비용2";#N/A,#N/A,FALSE,"비용1";#N/A,#N/A,FALSE,"비용";#N/A,#N/A,FALSE,"보증2";#N/A,#N/A,FALSE,"보증1";#N/A,#N/A,FALSE,"보증";#N/A,#N/A,FALSE,"손익1";#N/A,#N/A,FALSE,"손익";#N/A,#N/A,FALSE,"부서별매출";#N/A,#N/A,FALSE,"매출"}</definedName>
    <definedName name="______________________JAP97" localSheetId="1">#REF!</definedName>
    <definedName name="______________________JAP97">#REF!</definedName>
    <definedName name="______________________JAP98" localSheetId="1">#REF!</definedName>
    <definedName name="______________________JAP98">#REF!</definedName>
    <definedName name="______________________KOR97" localSheetId="1">#REF!</definedName>
    <definedName name="______________________KOR97">#REF!</definedName>
    <definedName name="______________________KOR98" localSheetId="1">#REF!</definedName>
    <definedName name="______________________KOR98">#REF!</definedName>
    <definedName name="______________________NFT1" localSheetId="1">#REF!,#REF!,#REF!,#REF!</definedName>
    <definedName name="______________________NFT1">#REF!,#REF!,#REF!,#REF!</definedName>
    <definedName name="______________________tt1" hidden="1">{#N/A,#N/A,TRUE,"일정"}</definedName>
    <definedName name="______________________TTT1" localSheetId="1">#REF!</definedName>
    <definedName name="______________________TTT1">#REF!</definedName>
    <definedName name="______________________xlfn.BAHTTEXT" hidden="1">#NAME?</definedName>
    <definedName name="_____________________A1" localSheetId="1" hidden="1">#REF!</definedName>
    <definedName name="_____________________A1" hidden="1">#REF!</definedName>
    <definedName name="_____________________a12" hidden="1">{"'Monthly 1997'!$A$3:$S$89"}</definedName>
    <definedName name="_____________________a145" localSheetId="1">#REF!</definedName>
    <definedName name="_____________________a145">#REF!</definedName>
    <definedName name="_____________________a146" localSheetId="1">#REF!</definedName>
    <definedName name="_____________________a146">#REF!</definedName>
    <definedName name="_____________________a147" localSheetId="1">#REF!</definedName>
    <definedName name="_____________________a147">#REF!</definedName>
    <definedName name="_____________________A65555" localSheetId="1">#REF!</definedName>
    <definedName name="_____________________A65555">#REF!</definedName>
    <definedName name="_____________________A65655" localSheetId="1">#REF!</definedName>
    <definedName name="_____________________A65655">#REF!</definedName>
    <definedName name="_____________________A65900" localSheetId="1">#REF!</definedName>
    <definedName name="_____________________A65900">#REF!</definedName>
    <definedName name="_____________________ap2">#N/A</definedName>
    <definedName name="_____________________AT1" hidden="1">{#N/A,#N/A,FALSE,"인원";#N/A,#N/A,FALSE,"비용2";#N/A,#N/A,FALSE,"비용1";#N/A,#N/A,FALSE,"비용";#N/A,#N/A,FALSE,"보증2";#N/A,#N/A,FALSE,"보증1";#N/A,#N/A,FALSE,"보증";#N/A,#N/A,FALSE,"손익1";#N/A,#N/A,FALSE,"손익";#N/A,#N/A,FALSE,"부서별매출";#N/A,#N/A,FALSE,"매출"}</definedName>
    <definedName name="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AT3" hidden="1">{#N/A,#N/A,FALSE,"인원";#N/A,#N/A,FALSE,"비용2";#N/A,#N/A,FALSE,"비용1";#N/A,#N/A,FALSE,"비용";#N/A,#N/A,FALSE,"보증2";#N/A,#N/A,FALSE,"보증1";#N/A,#N/A,FALSE,"보증";#N/A,#N/A,FALSE,"손익1";#N/A,#N/A,FALSE,"손익";#N/A,#N/A,FALSE,"부서별매출";#N/A,#N/A,FALSE,"매출"}</definedName>
    <definedName name="_____________________CT5" localSheetId="1">#REF!</definedName>
    <definedName name="_____________________CT5">#REF!</definedName>
    <definedName name="_____________________J200" hidden="1">{#N/A,#N/A,FALSE,"인원";#N/A,#N/A,FALSE,"비용2";#N/A,#N/A,FALSE,"비용1";#N/A,#N/A,FALSE,"비용";#N/A,#N/A,FALSE,"보증2";#N/A,#N/A,FALSE,"보증1";#N/A,#N/A,FALSE,"보증";#N/A,#N/A,FALSE,"손익1";#N/A,#N/A,FALSE,"손익";#N/A,#N/A,FALSE,"부서별매출";#N/A,#N/A,FALSE,"매출"}</definedName>
    <definedName name="_____________________JAP97" localSheetId="1">#REF!</definedName>
    <definedName name="_____________________JAP97">#REF!</definedName>
    <definedName name="_____________________JAP98" localSheetId="1">#REF!</definedName>
    <definedName name="_____________________JAP98">#REF!</definedName>
    <definedName name="_____________________NFT1" localSheetId="1">#REF!,#REF!,#REF!,#REF!</definedName>
    <definedName name="_____________________NFT1">#REF!,#REF!,#REF!,#REF!</definedName>
    <definedName name="_____________________tt1" hidden="1">{#N/A,#N/A,TRUE,"일정"}</definedName>
    <definedName name="_____________________TTT1" localSheetId="1">#REF!</definedName>
    <definedName name="_____________________TTT1">#REF!</definedName>
    <definedName name="_____________________xlfn.BAHTTEXT" hidden="1">#NAME?</definedName>
    <definedName name="____________________A1" localSheetId="1" hidden="1">#REF!</definedName>
    <definedName name="____________________A1" hidden="1">#REF!</definedName>
    <definedName name="____________________a12" hidden="1">{"'Monthly 1997'!$A$3:$S$89"}</definedName>
    <definedName name="____________________a145" localSheetId="1">#REF!</definedName>
    <definedName name="____________________a145">#REF!</definedName>
    <definedName name="____________________a146" localSheetId="1">#REF!</definedName>
    <definedName name="____________________a146">#REF!</definedName>
    <definedName name="____________________a147" localSheetId="1">#REF!</definedName>
    <definedName name="____________________a147">#REF!</definedName>
    <definedName name="____________________A65555" localSheetId="1">#REF!</definedName>
    <definedName name="____________________A65555">#REF!</definedName>
    <definedName name="____________________A65655" localSheetId="1">#REF!</definedName>
    <definedName name="____________________A65655">#REF!</definedName>
    <definedName name="____________________A65900" localSheetId="1">#REF!</definedName>
    <definedName name="____________________A65900">#REF!</definedName>
    <definedName name="____________________A999999" localSheetId="1">#REF!</definedName>
    <definedName name="____________________A999999">#REF!</definedName>
    <definedName name="____________________ap2">#N/A</definedName>
    <definedName name="____________________AT1" hidden="1">{#N/A,#N/A,FALSE,"인원";#N/A,#N/A,FALSE,"비용2";#N/A,#N/A,FALSE,"비용1";#N/A,#N/A,FALSE,"비용";#N/A,#N/A,FALSE,"보증2";#N/A,#N/A,FALSE,"보증1";#N/A,#N/A,FALSE,"보증";#N/A,#N/A,FALSE,"손익1";#N/A,#N/A,FALSE,"손익";#N/A,#N/A,FALSE,"부서별매출";#N/A,#N/A,FALSE,"매출"}</definedName>
    <definedName name="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AT3" hidden="1">{#N/A,#N/A,FALSE,"인원";#N/A,#N/A,FALSE,"비용2";#N/A,#N/A,FALSE,"비용1";#N/A,#N/A,FALSE,"비용";#N/A,#N/A,FALSE,"보증2";#N/A,#N/A,FALSE,"보증1";#N/A,#N/A,FALSE,"보증";#N/A,#N/A,FALSE,"손익1";#N/A,#N/A,FALSE,"손익";#N/A,#N/A,FALSE,"부서별매출";#N/A,#N/A,FALSE,"매출"}</definedName>
    <definedName name="____________________CT5" localSheetId="1">#REF!</definedName>
    <definedName name="____________________CT5">#REF!</definedName>
    <definedName name="____________________J200" hidden="1">{#N/A,#N/A,FALSE,"인원";#N/A,#N/A,FALSE,"비용2";#N/A,#N/A,FALSE,"비용1";#N/A,#N/A,FALSE,"비용";#N/A,#N/A,FALSE,"보증2";#N/A,#N/A,FALSE,"보증1";#N/A,#N/A,FALSE,"보증";#N/A,#N/A,FALSE,"손익1";#N/A,#N/A,FALSE,"손익";#N/A,#N/A,FALSE,"부서별매출";#N/A,#N/A,FALSE,"매출"}</definedName>
    <definedName name="____________________JAP97" localSheetId="1">#REF!</definedName>
    <definedName name="____________________JAP97">#REF!</definedName>
    <definedName name="____________________JAP98" localSheetId="1">#REF!</definedName>
    <definedName name="____________________JAP98">#REF!</definedName>
    <definedName name="____________________KOR97" localSheetId="1">#REF!</definedName>
    <definedName name="____________________KOR97">#REF!</definedName>
    <definedName name="____________________KOR98" localSheetId="1">#REF!</definedName>
    <definedName name="____________________KOR98">#REF!</definedName>
    <definedName name="____________________NFT1" localSheetId="1">#REF!,#REF!,#REF!,#REF!</definedName>
    <definedName name="____________________NFT1">#REF!,#REF!,#REF!,#REF!</definedName>
    <definedName name="____________________tt1" hidden="1">{#N/A,#N/A,TRUE,"일정"}</definedName>
    <definedName name="____________________TTT1" localSheetId="1">#REF!</definedName>
    <definedName name="____________________TTT1">#REF!</definedName>
    <definedName name="____________________xlfn.BAHTTEXT" hidden="1">#NAME?</definedName>
    <definedName name="___________________A1" localSheetId="1" hidden="1">#REF!</definedName>
    <definedName name="___________________A1" hidden="1">#REF!</definedName>
    <definedName name="___________________a12" hidden="1">{"'Monthly 1997'!$A$3:$S$89"}</definedName>
    <definedName name="___________________a145" localSheetId="1">#REF!</definedName>
    <definedName name="___________________a145">#REF!</definedName>
    <definedName name="___________________a146" localSheetId="1">#REF!</definedName>
    <definedName name="___________________a146">#REF!</definedName>
    <definedName name="___________________a147" localSheetId="1">#REF!</definedName>
    <definedName name="___________________a147">#REF!</definedName>
    <definedName name="___________________A65555" localSheetId="1">#REF!</definedName>
    <definedName name="___________________A65555">#REF!</definedName>
    <definedName name="___________________A65655" localSheetId="1">#REF!</definedName>
    <definedName name="___________________A65655">#REF!</definedName>
    <definedName name="___________________A65900" localSheetId="1">#REF!</definedName>
    <definedName name="___________________A65900">#REF!</definedName>
    <definedName name="___________________A999999" localSheetId="1">#REF!</definedName>
    <definedName name="___________________A999999">#REF!</definedName>
    <definedName name="___________________ap2">#N/A</definedName>
    <definedName name="___________________AT1" hidden="1">{#N/A,#N/A,FALSE,"인원";#N/A,#N/A,FALSE,"비용2";#N/A,#N/A,FALSE,"비용1";#N/A,#N/A,FALSE,"비용";#N/A,#N/A,FALSE,"보증2";#N/A,#N/A,FALSE,"보증1";#N/A,#N/A,FALSE,"보증";#N/A,#N/A,FALSE,"손익1";#N/A,#N/A,FALSE,"손익";#N/A,#N/A,FALSE,"부서별매출";#N/A,#N/A,FALSE,"매출"}</definedName>
    <definedName name="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AT3" hidden="1">{#N/A,#N/A,FALSE,"인원";#N/A,#N/A,FALSE,"비용2";#N/A,#N/A,FALSE,"비용1";#N/A,#N/A,FALSE,"비용";#N/A,#N/A,FALSE,"보증2";#N/A,#N/A,FALSE,"보증1";#N/A,#N/A,FALSE,"보증";#N/A,#N/A,FALSE,"손익1";#N/A,#N/A,FALSE,"손익";#N/A,#N/A,FALSE,"부서별매출";#N/A,#N/A,FALSE,"매출"}</definedName>
    <definedName name="___________________CT5" localSheetId="1">#REF!</definedName>
    <definedName name="___________________CT5">#REF!</definedName>
    <definedName name="___________________J200" hidden="1">{#N/A,#N/A,FALSE,"인원";#N/A,#N/A,FALSE,"비용2";#N/A,#N/A,FALSE,"비용1";#N/A,#N/A,FALSE,"비용";#N/A,#N/A,FALSE,"보증2";#N/A,#N/A,FALSE,"보증1";#N/A,#N/A,FALSE,"보증";#N/A,#N/A,FALSE,"손익1";#N/A,#N/A,FALSE,"손익";#N/A,#N/A,FALSE,"부서별매출";#N/A,#N/A,FALSE,"매출"}</definedName>
    <definedName name="___________________JAP97" localSheetId="1">#REF!</definedName>
    <definedName name="___________________JAP97">#REF!</definedName>
    <definedName name="___________________JAP98" localSheetId="1">#REF!</definedName>
    <definedName name="___________________JAP98">#REF!</definedName>
    <definedName name="___________________KOR97" localSheetId="1">#REF!</definedName>
    <definedName name="___________________KOR97">#REF!</definedName>
    <definedName name="___________________KOR98" localSheetId="1">#REF!</definedName>
    <definedName name="___________________KOR98">#REF!</definedName>
    <definedName name="___________________NFT1" localSheetId="1">#REF!,#REF!,#REF!,#REF!</definedName>
    <definedName name="___________________NFT1">#REF!,#REF!,#REF!,#REF!</definedName>
    <definedName name="___________________tt1" hidden="1">{#N/A,#N/A,TRUE,"일정"}</definedName>
    <definedName name="___________________TTT1" localSheetId="1">#REF!</definedName>
    <definedName name="___________________TTT1">#REF!</definedName>
    <definedName name="___________________xlfn.BAHTTEXT" hidden="1">#NAME?</definedName>
    <definedName name="__________________A1" localSheetId="1" hidden="1">#REF!</definedName>
    <definedName name="__________________A1" hidden="1">#REF!</definedName>
    <definedName name="__________________a12" hidden="1">{"'Monthly 1997'!$A$3:$S$89"}</definedName>
    <definedName name="__________________a145" localSheetId="1">#REF!</definedName>
    <definedName name="__________________a145">#REF!</definedName>
    <definedName name="__________________a146" localSheetId="1">#REF!</definedName>
    <definedName name="__________________a146">#REF!</definedName>
    <definedName name="__________________a147" localSheetId="1">#REF!</definedName>
    <definedName name="__________________a147">#REF!</definedName>
    <definedName name="__________________A65555" localSheetId="1">#REF!</definedName>
    <definedName name="__________________A65555">#REF!</definedName>
    <definedName name="__________________A65655" localSheetId="1">#REF!</definedName>
    <definedName name="__________________A65655">#REF!</definedName>
    <definedName name="__________________A65900" localSheetId="1">#REF!</definedName>
    <definedName name="__________________A65900">#REF!</definedName>
    <definedName name="__________________A999999">#N/A</definedName>
    <definedName name="__________________ap2">#N/A</definedName>
    <definedName name="__________________AT1" hidden="1">{#N/A,#N/A,FALSE,"인원";#N/A,#N/A,FALSE,"비용2";#N/A,#N/A,FALSE,"비용1";#N/A,#N/A,FALSE,"비용";#N/A,#N/A,FALSE,"보증2";#N/A,#N/A,FALSE,"보증1";#N/A,#N/A,FALSE,"보증";#N/A,#N/A,FALSE,"손익1";#N/A,#N/A,FALSE,"손익";#N/A,#N/A,FALSE,"부서별매출";#N/A,#N/A,FALSE,"매출"}</definedName>
    <definedName name="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AT3" hidden="1">{#N/A,#N/A,FALSE,"인원";#N/A,#N/A,FALSE,"비용2";#N/A,#N/A,FALSE,"비용1";#N/A,#N/A,FALSE,"비용";#N/A,#N/A,FALSE,"보증2";#N/A,#N/A,FALSE,"보증1";#N/A,#N/A,FALSE,"보증";#N/A,#N/A,FALSE,"손익1";#N/A,#N/A,FALSE,"손익";#N/A,#N/A,FALSE,"부서별매출";#N/A,#N/A,FALSE,"매출"}</definedName>
    <definedName name="__________________CT5" localSheetId="1">#REF!</definedName>
    <definedName name="__________________CT5">#REF!</definedName>
    <definedName name="__________________J200" hidden="1">{#N/A,#N/A,FALSE,"인원";#N/A,#N/A,FALSE,"비용2";#N/A,#N/A,FALSE,"비용1";#N/A,#N/A,FALSE,"비용";#N/A,#N/A,FALSE,"보증2";#N/A,#N/A,FALSE,"보증1";#N/A,#N/A,FALSE,"보증";#N/A,#N/A,FALSE,"손익1";#N/A,#N/A,FALSE,"손익";#N/A,#N/A,FALSE,"부서별매출";#N/A,#N/A,FALSE,"매출"}</definedName>
    <definedName name="__________________JAP97" localSheetId="1">#REF!</definedName>
    <definedName name="__________________JAP97">#REF!</definedName>
    <definedName name="__________________JAP98" localSheetId="1">#REF!</definedName>
    <definedName name="__________________JAP98">#REF!</definedName>
    <definedName name="__________________KOR97" localSheetId="1">#REF!</definedName>
    <definedName name="__________________KOR97">#REF!</definedName>
    <definedName name="__________________KOR98" localSheetId="1">#REF!</definedName>
    <definedName name="__________________KOR98">#REF!</definedName>
    <definedName name="__________________NFT1" localSheetId="1">#REF!,#REF!,#REF!,#REF!</definedName>
    <definedName name="__________________NFT1">#REF!,#REF!,#REF!,#REF!</definedName>
    <definedName name="__________________tt1" hidden="1">{#N/A,#N/A,TRUE,"일정"}</definedName>
    <definedName name="__________________TTT1" localSheetId="1">#REF!</definedName>
    <definedName name="__________________TTT1">#REF!</definedName>
    <definedName name="__________________xlfn.BAHTTEXT" hidden="1">#NAME?</definedName>
    <definedName name="_________________A1" localSheetId="1" hidden="1">#REF!</definedName>
    <definedName name="_________________A1" hidden="1">#REF!</definedName>
    <definedName name="_________________a12" hidden="1">{"'Monthly 1997'!$A$3:$S$89"}</definedName>
    <definedName name="_________________a145" localSheetId="1">#REF!</definedName>
    <definedName name="_________________a145">#REF!</definedName>
    <definedName name="_________________a146" localSheetId="1">#REF!</definedName>
    <definedName name="_________________a146">#REF!</definedName>
    <definedName name="_________________a147" localSheetId="1">#REF!</definedName>
    <definedName name="_________________a147">#REF!</definedName>
    <definedName name="_________________A65555" localSheetId="1">#REF!</definedName>
    <definedName name="_________________A65555">#REF!</definedName>
    <definedName name="_________________A65655" localSheetId="1">#REF!</definedName>
    <definedName name="_________________A65655">#REF!</definedName>
    <definedName name="_________________A65900" localSheetId="1">#REF!</definedName>
    <definedName name="_________________A65900">#REF!</definedName>
    <definedName name="_________________A999999">#N/A</definedName>
    <definedName name="_________________ap2">#N/A</definedName>
    <definedName name="_________________AT1" hidden="1">{#N/A,#N/A,FALSE,"인원";#N/A,#N/A,FALSE,"비용2";#N/A,#N/A,FALSE,"비용1";#N/A,#N/A,FALSE,"비용";#N/A,#N/A,FALSE,"보증2";#N/A,#N/A,FALSE,"보증1";#N/A,#N/A,FALSE,"보증";#N/A,#N/A,FALSE,"손익1";#N/A,#N/A,FALSE,"손익";#N/A,#N/A,FALSE,"부서별매출";#N/A,#N/A,FALSE,"매출"}</definedName>
    <definedName name="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AT3" hidden="1">{#N/A,#N/A,FALSE,"인원";#N/A,#N/A,FALSE,"비용2";#N/A,#N/A,FALSE,"비용1";#N/A,#N/A,FALSE,"비용";#N/A,#N/A,FALSE,"보증2";#N/A,#N/A,FALSE,"보증1";#N/A,#N/A,FALSE,"보증";#N/A,#N/A,FALSE,"손익1";#N/A,#N/A,FALSE,"손익";#N/A,#N/A,FALSE,"부서별매출";#N/A,#N/A,FALSE,"매출"}</definedName>
    <definedName name="_________________CT5" localSheetId="1">#REF!</definedName>
    <definedName name="_________________CT5">#REF!</definedName>
    <definedName name="_________________J200" hidden="1">{#N/A,#N/A,FALSE,"인원";#N/A,#N/A,FALSE,"비용2";#N/A,#N/A,FALSE,"비용1";#N/A,#N/A,FALSE,"비용";#N/A,#N/A,FALSE,"보증2";#N/A,#N/A,FALSE,"보증1";#N/A,#N/A,FALSE,"보증";#N/A,#N/A,FALSE,"손익1";#N/A,#N/A,FALSE,"손익";#N/A,#N/A,FALSE,"부서별매출";#N/A,#N/A,FALSE,"매출"}</definedName>
    <definedName name="_________________JAP97" localSheetId="1">#REF!</definedName>
    <definedName name="_________________JAP97">#REF!</definedName>
    <definedName name="_________________JAP98" localSheetId="1">#REF!</definedName>
    <definedName name="_________________JAP98">#REF!</definedName>
    <definedName name="_________________KOR97" localSheetId="1">#REF!</definedName>
    <definedName name="_________________KOR97">#REF!</definedName>
    <definedName name="_________________KOR98" localSheetId="1">#REF!</definedName>
    <definedName name="_________________KOR98">#REF!</definedName>
    <definedName name="_________________NFT1" localSheetId="1">#REF!,#REF!,#REF!,#REF!</definedName>
    <definedName name="_________________NFT1">#REF!,#REF!,#REF!,#REF!</definedName>
    <definedName name="_________________tt1" hidden="1">{#N/A,#N/A,TRUE,"일정"}</definedName>
    <definedName name="_________________TTT1" localSheetId="1">#REF!</definedName>
    <definedName name="_________________TTT1">#REF!</definedName>
    <definedName name="_________________xlfn.BAHTTEXT" hidden="1">#NAME?</definedName>
    <definedName name="________________A1" localSheetId="1" hidden="1">#REF!</definedName>
    <definedName name="________________A1" hidden="1">#REF!</definedName>
    <definedName name="________________a12" hidden="1">{"'Monthly 1997'!$A$3:$S$89"}</definedName>
    <definedName name="________________a145" localSheetId="1">#REF!</definedName>
    <definedName name="________________a145">#REF!</definedName>
    <definedName name="________________a146" localSheetId="1">#REF!</definedName>
    <definedName name="________________a146">#REF!</definedName>
    <definedName name="________________a147" localSheetId="1">#REF!</definedName>
    <definedName name="________________a147">#REF!</definedName>
    <definedName name="________________A65555" localSheetId="1">#REF!</definedName>
    <definedName name="________________A65555">#REF!</definedName>
    <definedName name="________________A65655" localSheetId="1">#REF!</definedName>
    <definedName name="________________A65655">#REF!</definedName>
    <definedName name="________________A65900" localSheetId="1">#REF!</definedName>
    <definedName name="________________A65900">#REF!</definedName>
    <definedName name="________________A999999">#N/A</definedName>
    <definedName name="________________ap2">#N/A</definedName>
    <definedName name="________________AT1" hidden="1">{#N/A,#N/A,FALSE,"인원";#N/A,#N/A,FALSE,"비용2";#N/A,#N/A,FALSE,"비용1";#N/A,#N/A,FALSE,"비용";#N/A,#N/A,FALSE,"보증2";#N/A,#N/A,FALSE,"보증1";#N/A,#N/A,FALSE,"보증";#N/A,#N/A,FALSE,"손익1";#N/A,#N/A,FALSE,"손익";#N/A,#N/A,FALSE,"부서별매출";#N/A,#N/A,FALSE,"매출"}</definedName>
    <definedName name="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AT3" hidden="1">{#N/A,#N/A,FALSE,"인원";#N/A,#N/A,FALSE,"비용2";#N/A,#N/A,FALSE,"비용1";#N/A,#N/A,FALSE,"비용";#N/A,#N/A,FALSE,"보증2";#N/A,#N/A,FALSE,"보증1";#N/A,#N/A,FALSE,"보증";#N/A,#N/A,FALSE,"손익1";#N/A,#N/A,FALSE,"손익";#N/A,#N/A,FALSE,"부서별매출";#N/A,#N/A,FALSE,"매출"}</definedName>
    <definedName name="________________CT5" localSheetId="1">#REF!</definedName>
    <definedName name="________________CT5">#REF!</definedName>
    <definedName name="________________day3" localSheetId="1">#REF!</definedName>
    <definedName name="________________day3">#REF!</definedName>
    <definedName name="________________day4" localSheetId="1">#REF!</definedName>
    <definedName name="________________day4">#REF!</definedName>
    <definedName name="________________J200" hidden="1">{#N/A,#N/A,FALSE,"인원";#N/A,#N/A,FALSE,"비용2";#N/A,#N/A,FALSE,"비용1";#N/A,#N/A,FALSE,"비용";#N/A,#N/A,FALSE,"보증2";#N/A,#N/A,FALSE,"보증1";#N/A,#N/A,FALSE,"보증";#N/A,#N/A,FALSE,"손익1";#N/A,#N/A,FALSE,"손익";#N/A,#N/A,FALSE,"부서별매출";#N/A,#N/A,FALSE,"매출"}</definedName>
    <definedName name="________________JAP97" localSheetId="1">#REF!</definedName>
    <definedName name="________________JAP97">#REF!</definedName>
    <definedName name="________________JAP98" localSheetId="1">#REF!</definedName>
    <definedName name="________________JAP98">#REF!</definedName>
    <definedName name="________________KOR97" localSheetId="1">#REF!</definedName>
    <definedName name="________________KOR97">#REF!</definedName>
    <definedName name="________________KOR98" localSheetId="1">#REF!</definedName>
    <definedName name="________________KOR98">#REF!</definedName>
    <definedName name="________________NFT1" localSheetId="1">#REF!,#REF!,#REF!,#REF!</definedName>
    <definedName name="________________NFT1">#REF!,#REF!,#REF!,#REF!</definedName>
    <definedName name="________________tt1" hidden="1">{#N/A,#N/A,TRUE,"일정"}</definedName>
    <definedName name="________________TTT1" localSheetId="1">#REF!</definedName>
    <definedName name="________________TTT1">#REF!</definedName>
    <definedName name="________________xlfn.BAHTTEXT" hidden="1">#NAME?</definedName>
    <definedName name="_______________a12" hidden="1">{"'Monthly 1997'!$A$3:$S$89"}</definedName>
    <definedName name="_______________a145" localSheetId="1">#REF!</definedName>
    <definedName name="_______________a145">#REF!</definedName>
    <definedName name="_______________a146" localSheetId="1">#REF!</definedName>
    <definedName name="_______________a146">#REF!</definedName>
    <definedName name="_______________a147" localSheetId="1">#REF!</definedName>
    <definedName name="_______________a147">#REF!</definedName>
    <definedName name="_______________A65555" localSheetId="1">#REF!</definedName>
    <definedName name="_______________A65555">#REF!</definedName>
    <definedName name="_______________A65655" localSheetId="1">#REF!</definedName>
    <definedName name="_______________A65655">#REF!</definedName>
    <definedName name="_______________A65900" localSheetId="1">#REF!</definedName>
    <definedName name="_______________A65900">#REF!</definedName>
    <definedName name="_______________A999999">#N/A</definedName>
    <definedName name="_______________ap2">#N/A</definedName>
    <definedName name="_______________AT1" hidden="1">{#N/A,#N/A,FALSE,"인원";#N/A,#N/A,FALSE,"비용2";#N/A,#N/A,FALSE,"비용1";#N/A,#N/A,FALSE,"비용";#N/A,#N/A,FALSE,"보증2";#N/A,#N/A,FALSE,"보증1";#N/A,#N/A,FALSE,"보증";#N/A,#N/A,FALSE,"손익1";#N/A,#N/A,FALSE,"손익";#N/A,#N/A,FALSE,"부서별매출";#N/A,#N/A,FALSE,"매출"}</definedName>
    <definedName name="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AT3" hidden="1">{#N/A,#N/A,FALSE,"인원";#N/A,#N/A,FALSE,"비용2";#N/A,#N/A,FALSE,"비용1";#N/A,#N/A,FALSE,"비용";#N/A,#N/A,FALSE,"보증2";#N/A,#N/A,FALSE,"보증1";#N/A,#N/A,FALSE,"보증";#N/A,#N/A,FALSE,"손익1";#N/A,#N/A,FALSE,"손익";#N/A,#N/A,FALSE,"부서별매출";#N/A,#N/A,FALSE,"매출"}</definedName>
    <definedName name="_______________CT5" localSheetId="1">#REF!</definedName>
    <definedName name="_______________CT5">#REF!</definedName>
    <definedName name="_______________day3" localSheetId="1">#REF!</definedName>
    <definedName name="_______________day3">#REF!</definedName>
    <definedName name="_______________day4" localSheetId="1">#REF!</definedName>
    <definedName name="_______________day4">#REF!</definedName>
    <definedName name="_______________JAP97" localSheetId="1">#REF!</definedName>
    <definedName name="_______________JAP97">#REF!</definedName>
    <definedName name="_______________JAP98" localSheetId="1">#REF!</definedName>
    <definedName name="_______________JAP98">#REF!</definedName>
    <definedName name="_______________KOR97" localSheetId="1">#REF!</definedName>
    <definedName name="_______________KOR97">#REF!</definedName>
    <definedName name="_______________KOR98" localSheetId="1">#REF!</definedName>
    <definedName name="_______________KOR98">#REF!</definedName>
    <definedName name="_______________NFT1" localSheetId="1">#REF!,#REF!,#REF!,#REF!</definedName>
    <definedName name="_______________NFT1">#REF!,#REF!,#REF!,#REF!</definedName>
    <definedName name="_______________tt1" hidden="1">{#N/A,#N/A,TRUE,"일정"}</definedName>
    <definedName name="_______________TTT1" localSheetId="1">#REF!</definedName>
    <definedName name="_______________TTT1">#REF!</definedName>
    <definedName name="_______________xlfn.BAHTTEXT" hidden="1">#NAME?</definedName>
    <definedName name="______________A1" localSheetId="1" hidden="1">#REF!</definedName>
    <definedName name="______________A1" hidden="1">#REF!</definedName>
    <definedName name="______________a12" hidden="1">{"'Monthly 1997'!$A$3:$S$89"}</definedName>
    <definedName name="______________a145" localSheetId="1">#REF!</definedName>
    <definedName name="______________a145">#REF!</definedName>
    <definedName name="______________a146" localSheetId="1">#REF!</definedName>
    <definedName name="______________a146">#REF!</definedName>
    <definedName name="______________a147" localSheetId="1">#REF!</definedName>
    <definedName name="______________a147">#REF!</definedName>
    <definedName name="______________A65555" localSheetId="1">#REF!</definedName>
    <definedName name="______________A65555">#REF!</definedName>
    <definedName name="______________A65655" localSheetId="1">#REF!</definedName>
    <definedName name="______________A65655">#REF!</definedName>
    <definedName name="______________A65900" localSheetId="1">#REF!</definedName>
    <definedName name="______________A65900">#REF!</definedName>
    <definedName name="______________A999999">#N/A</definedName>
    <definedName name="______________ap2">#N/A</definedName>
    <definedName name="______________AT1" hidden="1">{#N/A,#N/A,FALSE,"인원";#N/A,#N/A,FALSE,"비용2";#N/A,#N/A,FALSE,"비용1";#N/A,#N/A,FALSE,"비용";#N/A,#N/A,FALSE,"보증2";#N/A,#N/A,FALSE,"보증1";#N/A,#N/A,FALSE,"보증";#N/A,#N/A,FALSE,"손익1";#N/A,#N/A,FALSE,"손익";#N/A,#N/A,FALSE,"부서별매출";#N/A,#N/A,FALSE,"매출"}</definedName>
    <definedName name="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AT3" hidden="1">{#N/A,#N/A,FALSE,"인원";#N/A,#N/A,FALSE,"비용2";#N/A,#N/A,FALSE,"비용1";#N/A,#N/A,FALSE,"비용";#N/A,#N/A,FALSE,"보증2";#N/A,#N/A,FALSE,"보증1";#N/A,#N/A,FALSE,"보증";#N/A,#N/A,FALSE,"손익1";#N/A,#N/A,FALSE,"손익";#N/A,#N/A,FALSE,"부서별매출";#N/A,#N/A,FALSE,"매출"}</definedName>
    <definedName name="______________CT5" localSheetId="1">#REF!</definedName>
    <definedName name="______________CT5">#REF!</definedName>
    <definedName name="______________day3" localSheetId="1">#REF!</definedName>
    <definedName name="______________day3">#REF!</definedName>
    <definedName name="______________day4" localSheetId="1">#REF!</definedName>
    <definedName name="______________day4">#REF!</definedName>
    <definedName name="______________J200" hidden="1">{#N/A,#N/A,FALSE,"인원";#N/A,#N/A,FALSE,"비용2";#N/A,#N/A,FALSE,"비용1";#N/A,#N/A,FALSE,"비용";#N/A,#N/A,FALSE,"보증2";#N/A,#N/A,FALSE,"보증1";#N/A,#N/A,FALSE,"보증";#N/A,#N/A,FALSE,"손익1";#N/A,#N/A,FALSE,"손익";#N/A,#N/A,FALSE,"부서별매출";#N/A,#N/A,FALSE,"매출"}</definedName>
    <definedName name="______________JAP97" localSheetId="1">#REF!</definedName>
    <definedName name="______________JAP97">#REF!</definedName>
    <definedName name="______________JAP98" localSheetId="1">#REF!</definedName>
    <definedName name="______________JAP98">#REF!</definedName>
    <definedName name="______________KOR97" localSheetId="1">#REF!</definedName>
    <definedName name="______________KOR97">#REF!</definedName>
    <definedName name="______________KOR98" localSheetId="1">#REF!</definedName>
    <definedName name="______________KOR98">#REF!</definedName>
    <definedName name="______________NFT1" localSheetId="1">#REF!,#REF!,#REF!,#REF!</definedName>
    <definedName name="______________NFT1">#REF!,#REF!,#REF!,#REF!</definedName>
    <definedName name="______________Per2">#N/A</definedName>
    <definedName name="______________Tit1">#N/A</definedName>
    <definedName name="______________Tit2">#N/A</definedName>
    <definedName name="______________Tit3">#N/A</definedName>
    <definedName name="______________Tit4">#N/A</definedName>
    <definedName name="______________tt1" hidden="1">{#N/A,#N/A,TRUE,"일정"}</definedName>
    <definedName name="______________TTT1" localSheetId="1">#REF!</definedName>
    <definedName name="______________TTT1">#REF!</definedName>
    <definedName name="______________xlfn.BAHTTEXT" hidden="1">#NAME?</definedName>
    <definedName name="_____________A1" localSheetId="1" hidden="1">#REF!</definedName>
    <definedName name="_____________A1" hidden="1">#REF!</definedName>
    <definedName name="_____________a12" hidden="1">{"'Monthly 1997'!$A$3:$S$89"}</definedName>
    <definedName name="_____________a145" localSheetId="1">#REF!</definedName>
    <definedName name="_____________a145">#REF!</definedName>
    <definedName name="_____________a146" localSheetId="1">#REF!</definedName>
    <definedName name="_____________a146">#REF!</definedName>
    <definedName name="_____________a147" localSheetId="1">#REF!</definedName>
    <definedName name="_____________a147">#REF!</definedName>
    <definedName name="_____________A65555" localSheetId="1">#REF!</definedName>
    <definedName name="_____________A65555">#REF!</definedName>
    <definedName name="_____________A65655" localSheetId="1">#REF!</definedName>
    <definedName name="_____________A65655">#REF!</definedName>
    <definedName name="_____________A65900" localSheetId="1">#REF!</definedName>
    <definedName name="_____________A65900">#REF!</definedName>
    <definedName name="_____________A999999">#N/A</definedName>
    <definedName name="_____________ap2">#N/A</definedName>
    <definedName name="_____________AT1" hidden="1">{#N/A,#N/A,FALSE,"인원";#N/A,#N/A,FALSE,"비용2";#N/A,#N/A,FALSE,"비용1";#N/A,#N/A,FALSE,"비용";#N/A,#N/A,FALSE,"보증2";#N/A,#N/A,FALSE,"보증1";#N/A,#N/A,FALSE,"보증";#N/A,#N/A,FALSE,"손익1";#N/A,#N/A,FALSE,"손익";#N/A,#N/A,FALSE,"부서별매출";#N/A,#N/A,FALSE,"매출"}</definedName>
    <definedName name="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AT3" hidden="1">{#N/A,#N/A,FALSE,"인원";#N/A,#N/A,FALSE,"비용2";#N/A,#N/A,FALSE,"비용1";#N/A,#N/A,FALSE,"비용";#N/A,#N/A,FALSE,"보증2";#N/A,#N/A,FALSE,"보증1";#N/A,#N/A,FALSE,"보증";#N/A,#N/A,FALSE,"손익1";#N/A,#N/A,FALSE,"손익";#N/A,#N/A,FALSE,"부서별매출";#N/A,#N/A,FALSE,"매출"}</definedName>
    <definedName name="_____________CT5" localSheetId="1">#REF!</definedName>
    <definedName name="_____________CT5">#REF!</definedName>
    <definedName name="_____________day3" localSheetId="1">#REF!</definedName>
    <definedName name="_____________day3">#REF!</definedName>
    <definedName name="_____________day4" localSheetId="1">#REF!</definedName>
    <definedName name="_____________day4">#REF!</definedName>
    <definedName name="_____________J200" hidden="1">{#N/A,#N/A,FALSE,"인원";#N/A,#N/A,FALSE,"비용2";#N/A,#N/A,FALSE,"비용1";#N/A,#N/A,FALSE,"비용";#N/A,#N/A,FALSE,"보증2";#N/A,#N/A,FALSE,"보증1";#N/A,#N/A,FALSE,"보증";#N/A,#N/A,FALSE,"손익1";#N/A,#N/A,FALSE,"손익";#N/A,#N/A,FALSE,"부서별매출";#N/A,#N/A,FALSE,"매출"}</definedName>
    <definedName name="_____________JAP97" localSheetId="1">#REF!</definedName>
    <definedName name="_____________JAP97">#REF!</definedName>
    <definedName name="_____________JAP98" localSheetId="1">#REF!</definedName>
    <definedName name="_____________JAP98">#REF!</definedName>
    <definedName name="_____________KOR97" localSheetId="1">#REF!</definedName>
    <definedName name="_____________KOR97">#REF!</definedName>
    <definedName name="_____________KOR98" localSheetId="1">#REF!</definedName>
    <definedName name="_____________KOR98">#REF!</definedName>
    <definedName name="_____________NFT1" localSheetId="1">#REF!,#REF!,#REF!,#REF!</definedName>
    <definedName name="_____________NFT1">#REF!,#REF!,#REF!,#REF!</definedName>
    <definedName name="_____________Per2">#N/A</definedName>
    <definedName name="_____________Tit1">#N/A</definedName>
    <definedName name="_____________Tit2">#N/A</definedName>
    <definedName name="_____________Tit3">#N/A</definedName>
    <definedName name="_____________Tit4">#N/A</definedName>
    <definedName name="_____________tt1" hidden="1">{#N/A,#N/A,TRUE,"일정"}</definedName>
    <definedName name="_____________TTT1" localSheetId="1">#REF!</definedName>
    <definedName name="_____________TTT1">#REF!</definedName>
    <definedName name="_____________xlfn.BAHTTEXT" hidden="1">#NAME?</definedName>
    <definedName name="____________A1" localSheetId="1" hidden="1">#REF!</definedName>
    <definedName name="____________A1" hidden="1">#REF!</definedName>
    <definedName name="____________a12" hidden="1">{"'Monthly 1997'!$A$3:$S$89"}</definedName>
    <definedName name="____________a145" localSheetId="1">#REF!</definedName>
    <definedName name="____________a145">#REF!</definedName>
    <definedName name="____________a146" localSheetId="1">#REF!</definedName>
    <definedName name="____________a146">#REF!</definedName>
    <definedName name="____________a147" localSheetId="1">#REF!</definedName>
    <definedName name="____________a147">#REF!</definedName>
    <definedName name="____________A65555" localSheetId="1">#REF!</definedName>
    <definedName name="____________A65555">#REF!</definedName>
    <definedName name="____________A65655" localSheetId="1">#REF!</definedName>
    <definedName name="____________A65655">#REF!</definedName>
    <definedName name="____________A65900" localSheetId="1">#REF!</definedName>
    <definedName name="____________A65900">#REF!</definedName>
    <definedName name="____________A999999">#N/A</definedName>
    <definedName name="____________ap2">#N/A</definedName>
    <definedName name="____________AT1" hidden="1">{#N/A,#N/A,FALSE,"인원";#N/A,#N/A,FALSE,"비용2";#N/A,#N/A,FALSE,"비용1";#N/A,#N/A,FALSE,"비용";#N/A,#N/A,FALSE,"보증2";#N/A,#N/A,FALSE,"보증1";#N/A,#N/A,FALSE,"보증";#N/A,#N/A,FALSE,"손익1";#N/A,#N/A,FALSE,"손익";#N/A,#N/A,FALSE,"부서별매출";#N/A,#N/A,FALSE,"매출"}</definedName>
    <definedName name="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AT3" hidden="1">{#N/A,#N/A,FALSE,"인원";#N/A,#N/A,FALSE,"비용2";#N/A,#N/A,FALSE,"비용1";#N/A,#N/A,FALSE,"비용";#N/A,#N/A,FALSE,"보증2";#N/A,#N/A,FALSE,"보증1";#N/A,#N/A,FALSE,"보증";#N/A,#N/A,FALSE,"손익1";#N/A,#N/A,FALSE,"손익";#N/A,#N/A,FALSE,"부서별매출";#N/A,#N/A,FALSE,"매출"}</definedName>
    <definedName name="____________CT5" localSheetId="1">#REF!</definedName>
    <definedName name="____________CT5">#REF!</definedName>
    <definedName name="____________day3" localSheetId="1">#REF!</definedName>
    <definedName name="____________day3">#REF!</definedName>
    <definedName name="____________day4" localSheetId="1">#REF!</definedName>
    <definedName name="____________day4">#REF!</definedName>
    <definedName name="____________J200" hidden="1">{#N/A,#N/A,FALSE,"인원";#N/A,#N/A,FALSE,"비용2";#N/A,#N/A,FALSE,"비용1";#N/A,#N/A,FALSE,"비용";#N/A,#N/A,FALSE,"보증2";#N/A,#N/A,FALSE,"보증1";#N/A,#N/A,FALSE,"보증";#N/A,#N/A,FALSE,"손익1";#N/A,#N/A,FALSE,"손익";#N/A,#N/A,FALSE,"부서별매출";#N/A,#N/A,FALSE,"매출"}</definedName>
    <definedName name="____________JAP97" localSheetId="1">#REF!</definedName>
    <definedName name="____________JAP97">#REF!</definedName>
    <definedName name="____________JAP98" localSheetId="1">#REF!</definedName>
    <definedName name="____________JAP98">#REF!</definedName>
    <definedName name="____________KOR97" localSheetId="1">#REF!</definedName>
    <definedName name="____________KOR97">#REF!</definedName>
    <definedName name="____________KOR98" localSheetId="1">#REF!</definedName>
    <definedName name="____________KOR98">#REF!</definedName>
    <definedName name="____________NFT1" localSheetId="1">#REF!,#REF!,#REF!,#REF!</definedName>
    <definedName name="____________NFT1">#REF!,#REF!,#REF!,#REF!</definedName>
    <definedName name="____________Per2">#N/A</definedName>
    <definedName name="____________Tit1">#N/A</definedName>
    <definedName name="____________Tit2">#N/A</definedName>
    <definedName name="____________Tit3">#N/A</definedName>
    <definedName name="____________Tit4">#N/A</definedName>
    <definedName name="____________tt1" hidden="1">{#N/A,#N/A,TRUE,"일정"}</definedName>
    <definedName name="____________TTT1" localSheetId="1">#REF!</definedName>
    <definedName name="____________TTT1">#REF!</definedName>
    <definedName name="____________xlfn.BAHTTEXT" hidden="1">#NAME?</definedName>
    <definedName name="___________A1" localSheetId="1" hidden="1">#REF!</definedName>
    <definedName name="___________A1" hidden="1">#REF!</definedName>
    <definedName name="___________a12" hidden="1">{"'Monthly 1997'!$A$3:$S$89"}</definedName>
    <definedName name="___________a145" localSheetId="1">#REF!</definedName>
    <definedName name="___________a145">#REF!</definedName>
    <definedName name="___________a146" localSheetId="1">#REF!</definedName>
    <definedName name="___________a146">#REF!</definedName>
    <definedName name="___________a147" localSheetId="1">#REF!</definedName>
    <definedName name="___________a147">#REF!</definedName>
    <definedName name="___________A20" localSheetId="1">#REF!</definedName>
    <definedName name="___________A20">#REF!</definedName>
    <definedName name="___________A444444" localSheetId="1">[1]К.смета!#REF!</definedName>
    <definedName name="___________A444444">[1]К.смета!#REF!</definedName>
    <definedName name="___________A65555" localSheetId="1">#REF!</definedName>
    <definedName name="___________A65555">#REF!</definedName>
    <definedName name="___________A65655" localSheetId="1">#REF!</definedName>
    <definedName name="___________A65655">#REF!</definedName>
    <definedName name="___________A65900" localSheetId="1">#REF!</definedName>
    <definedName name="___________A65900">#REF!</definedName>
    <definedName name="___________A999999">#N/A</definedName>
    <definedName name="___________ap2">#N/A</definedName>
    <definedName name="___________AT1" hidden="1">{#N/A,#N/A,FALSE,"인원";#N/A,#N/A,FALSE,"비용2";#N/A,#N/A,FALSE,"비용1";#N/A,#N/A,FALSE,"비용";#N/A,#N/A,FALSE,"보증2";#N/A,#N/A,FALSE,"보증1";#N/A,#N/A,FALSE,"보증";#N/A,#N/A,FALSE,"손익1";#N/A,#N/A,FALSE,"손익";#N/A,#N/A,FALSE,"부서별매출";#N/A,#N/A,FALSE,"매출"}</definedName>
    <definedName name="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AT3" hidden="1">{#N/A,#N/A,FALSE,"인원";#N/A,#N/A,FALSE,"비용2";#N/A,#N/A,FALSE,"비용1";#N/A,#N/A,FALSE,"비용";#N/A,#N/A,FALSE,"보증2";#N/A,#N/A,FALSE,"보증1";#N/A,#N/A,FALSE,"보증";#N/A,#N/A,FALSE,"손익1";#N/A,#N/A,FALSE,"손익";#N/A,#N/A,FALSE,"부서별매출";#N/A,#N/A,FALSE,"매출"}</definedName>
    <definedName name="___________CT5" localSheetId="1">#REF!</definedName>
    <definedName name="___________CT5">#REF!</definedName>
    <definedName name="___________day3" localSheetId="1">#REF!</definedName>
    <definedName name="___________day3">#REF!</definedName>
    <definedName name="___________day4" localSheetId="1">#REF!</definedName>
    <definedName name="___________day4">#REF!</definedName>
    <definedName name="___________J200" hidden="1">{#N/A,#N/A,FALSE,"인원";#N/A,#N/A,FALSE,"비용2";#N/A,#N/A,FALSE,"비용1";#N/A,#N/A,FALSE,"비용";#N/A,#N/A,FALSE,"보증2";#N/A,#N/A,FALSE,"보증1";#N/A,#N/A,FALSE,"보증";#N/A,#N/A,FALSE,"손익1";#N/A,#N/A,FALSE,"손익";#N/A,#N/A,FALSE,"부서별매출";#N/A,#N/A,FALSE,"매출"}</definedName>
    <definedName name="___________JAP97" localSheetId="1">#REF!</definedName>
    <definedName name="___________JAP97">#REF!</definedName>
    <definedName name="___________JAP98" localSheetId="1">#REF!</definedName>
    <definedName name="___________JAP98">#REF!</definedName>
    <definedName name="___________KOR97" localSheetId="1">#REF!</definedName>
    <definedName name="___________KOR97">#REF!</definedName>
    <definedName name="___________KOR98" localSheetId="1">#REF!</definedName>
    <definedName name="___________KOR98">#REF!</definedName>
    <definedName name="___________NFT1" localSheetId="1">#REF!,#REF!,#REF!,#REF!</definedName>
    <definedName name="___________NFT1">#REF!,#REF!,#REF!,#REF!</definedName>
    <definedName name="___________Per2">#N/A</definedName>
    <definedName name="___________Tit1">#N/A</definedName>
    <definedName name="___________Tit2">#N/A</definedName>
    <definedName name="___________Tit3">#N/A</definedName>
    <definedName name="___________Tit4">#N/A</definedName>
    <definedName name="___________tt1" hidden="1">{#N/A,#N/A,TRUE,"일정"}</definedName>
    <definedName name="___________TTT1" localSheetId="1">#REF!</definedName>
    <definedName name="___________TTT1">#REF!</definedName>
    <definedName name="___________xlfn.BAHTTEXT" hidden="1">#NAME?</definedName>
    <definedName name="__________A1" localSheetId="1" hidden="1">#REF!</definedName>
    <definedName name="__________A1" hidden="1">#REF!</definedName>
    <definedName name="__________a12" hidden="1">{"'Monthly 1997'!$A$3:$S$89"}</definedName>
    <definedName name="__________a145" localSheetId="1">#REF!</definedName>
    <definedName name="__________a145">#REF!</definedName>
    <definedName name="__________a146" localSheetId="1">#REF!</definedName>
    <definedName name="__________a146">#REF!</definedName>
    <definedName name="__________a147" localSheetId="1">#REF!</definedName>
    <definedName name="__________a147">#REF!</definedName>
    <definedName name="__________A20" localSheetId="1">#REF!</definedName>
    <definedName name="__________A20">#REF!</definedName>
    <definedName name="__________A444444" localSheetId="1">[1]К.смета!#REF!</definedName>
    <definedName name="__________A444444">[1]К.смета!#REF!</definedName>
    <definedName name="__________A65555" localSheetId="1">#REF!</definedName>
    <definedName name="__________A65555">#REF!</definedName>
    <definedName name="__________A65655" localSheetId="1">#REF!</definedName>
    <definedName name="__________A65655">#REF!</definedName>
    <definedName name="__________A65900" localSheetId="1">#REF!</definedName>
    <definedName name="__________A65900">#REF!</definedName>
    <definedName name="__________A999999" localSheetId="1">#REF!</definedName>
    <definedName name="__________A999999">#REF!</definedName>
    <definedName name="__________ap2">#N/A</definedName>
    <definedName name="__________AT1" hidden="1">{#N/A,#N/A,FALSE,"인원";#N/A,#N/A,FALSE,"비용2";#N/A,#N/A,FALSE,"비용1";#N/A,#N/A,FALSE,"비용";#N/A,#N/A,FALSE,"보증2";#N/A,#N/A,FALSE,"보증1";#N/A,#N/A,FALSE,"보증";#N/A,#N/A,FALSE,"손익1";#N/A,#N/A,FALSE,"손익";#N/A,#N/A,FALSE,"부서별매출";#N/A,#N/A,FALSE,"매출"}</definedName>
    <definedName name="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AT3" hidden="1">{#N/A,#N/A,FALSE,"인원";#N/A,#N/A,FALSE,"비용2";#N/A,#N/A,FALSE,"비용1";#N/A,#N/A,FALSE,"비용";#N/A,#N/A,FALSE,"보증2";#N/A,#N/A,FALSE,"보증1";#N/A,#N/A,FALSE,"보증";#N/A,#N/A,FALSE,"손익1";#N/A,#N/A,FALSE,"손익";#N/A,#N/A,FALSE,"부서별매출";#N/A,#N/A,FALSE,"매출"}</definedName>
    <definedName name="__________CT5" localSheetId="1">#REF!</definedName>
    <definedName name="__________CT5">#REF!</definedName>
    <definedName name="__________day3" localSheetId="1">#REF!</definedName>
    <definedName name="__________day3">#REF!</definedName>
    <definedName name="__________day4" localSheetId="1">#REF!</definedName>
    <definedName name="__________day4">#REF!</definedName>
    <definedName name="__________J200" hidden="1">{#N/A,#N/A,FALSE,"인원";#N/A,#N/A,FALSE,"비용2";#N/A,#N/A,FALSE,"비용1";#N/A,#N/A,FALSE,"비용";#N/A,#N/A,FALSE,"보증2";#N/A,#N/A,FALSE,"보증1";#N/A,#N/A,FALSE,"보증";#N/A,#N/A,FALSE,"손익1";#N/A,#N/A,FALSE,"손익";#N/A,#N/A,FALSE,"부서별매출";#N/A,#N/A,FALSE,"매출"}</definedName>
    <definedName name="__________JAP97" localSheetId="1">#REF!</definedName>
    <definedName name="__________JAP97">#REF!</definedName>
    <definedName name="__________JAP98" localSheetId="1">#REF!</definedName>
    <definedName name="__________JAP98">#REF!</definedName>
    <definedName name="__________KOR97" localSheetId="1">#REF!</definedName>
    <definedName name="__________KOR97">#REF!</definedName>
    <definedName name="__________KOR98" localSheetId="1">#REF!</definedName>
    <definedName name="__________KOR98">#REF!</definedName>
    <definedName name="__________NFT1" localSheetId="1">#REF!,#REF!,#REF!,#REF!</definedName>
    <definedName name="__________NFT1">#REF!,#REF!,#REF!,#REF!</definedName>
    <definedName name="__________Per2">#N/A</definedName>
    <definedName name="__________Tit1">#N/A</definedName>
    <definedName name="__________Tit2">#N/A</definedName>
    <definedName name="__________Tit3">#N/A</definedName>
    <definedName name="__________Tit4">#N/A</definedName>
    <definedName name="__________tt1" hidden="1">{#N/A,#N/A,TRUE,"일정"}</definedName>
    <definedName name="__________TTT1" localSheetId="1">#REF!</definedName>
    <definedName name="__________TTT1">#REF!</definedName>
    <definedName name="__________xlfn.BAHTTEXT" hidden="1">#NAME?</definedName>
    <definedName name="_________A1" localSheetId="1" hidden="1">#REF!</definedName>
    <definedName name="_________A1" hidden="1">#REF!</definedName>
    <definedName name="_________a12" hidden="1">{"'Monthly 1997'!$A$3:$S$89"}</definedName>
    <definedName name="_________a145" localSheetId="1">#REF!</definedName>
    <definedName name="_________a145">#REF!</definedName>
    <definedName name="_________a146" localSheetId="1">#REF!</definedName>
    <definedName name="_________a146">#REF!</definedName>
    <definedName name="_________a147" localSheetId="1">#REF!</definedName>
    <definedName name="_________a147">#REF!</definedName>
    <definedName name="_________A20" localSheetId="1">#REF!</definedName>
    <definedName name="_________A20">#REF!</definedName>
    <definedName name="_________A444444" localSheetId="1">[1]К.смета!#REF!</definedName>
    <definedName name="_________A444444">[1]К.смета!#REF!</definedName>
    <definedName name="_________A65555" localSheetId="1">#REF!</definedName>
    <definedName name="_________A65555">#REF!</definedName>
    <definedName name="_________A65655" localSheetId="1">#REF!</definedName>
    <definedName name="_________A65655">#REF!</definedName>
    <definedName name="_________A65900" localSheetId="1">#REF!</definedName>
    <definedName name="_________A65900">#REF!</definedName>
    <definedName name="_________A999999" localSheetId="1">#REF!</definedName>
    <definedName name="_________A999999">#REF!</definedName>
    <definedName name="_________ap2">#N/A</definedName>
    <definedName name="_________AT1" hidden="1">{#N/A,#N/A,FALSE,"인원";#N/A,#N/A,FALSE,"비용2";#N/A,#N/A,FALSE,"비용1";#N/A,#N/A,FALSE,"비용";#N/A,#N/A,FALSE,"보증2";#N/A,#N/A,FALSE,"보증1";#N/A,#N/A,FALSE,"보증";#N/A,#N/A,FALSE,"손익1";#N/A,#N/A,FALSE,"손익";#N/A,#N/A,FALSE,"부서별매출";#N/A,#N/A,FALSE,"매출"}</definedName>
    <definedName name="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AT3" hidden="1">{#N/A,#N/A,FALSE,"인원";#N/A,#N/A,FALSE,"비용2";#N/A,#N/A,FALSE,"비용1";#N/A,#N/A,FALSE,"비용";#N/A,#N/A,FALSE,"보증2";#N/A,#N/A,FALSE,"보증1";#N/A,#N/A,FALSE,"보증";#N/A,#N/A,FALSE,"손익1";#N/A,#N/A,FALSE,"손익";#N/A,#N/A,FALSE,"부서별매출";#N/A,#N/A,FALSE,"매출"}</definedName>
    <definedName name="_________CT5" localSheetId="1">#REF!</definedName>
    <definedName name="_________CT5">#REF!</definedName>
    <definedName name="_________day3" localSheetId="1">#REF!</definedName>
    <definedName name="_________day3">#REF!</definedName>
    <definedName name="_________day4" localSheetId="1">#REF!</definedName>
    <definedName name="_________day4">#REF!</definedName>
    <definedName name="_________J200" hidden="1">{#N/A,#N/A,FALSE,"인원";#N/A,#N/A,FALSE,"비용2";#N/A,#N/A,FALSE,"비용1";#N/A,#N/A,FALSE,"비용";#N/A,#N/A,FALSE,"보증2";#N/A,#N/A,FALSE,"보증1";#N/A,#N/A,FALSE,"보증";#N/A,#N/A,FALSE,"손익1";#N/A,#N/A,FALSE,"손익";#N/A,#N/A,FALSE,"부서별매출";#N/A,#N/A,FALSE,"매출"}</definedName>
    <definedName name="_________JAP97" localSheetId="1">#REF!</definedName>
    <definedName name="_________JAP97">#REF!</definedName>
    <definedName name="_________JAP98" localSheetId="1">#REF!</definedName>
    <definedName name="_________JAP98">#REF!</definedName>
    <definedName name="_________KOR97" localSheetId="1">#REF!</definedName>
    <definedName name="_________KOR97">#REF!</definedName>
    <definedName name="_________KOR98" localSheetId="1">#REF!</definedName>
    <definedName name="_________KOR98">#REF!</definedName>
    <definedName name="_________NFT1" localSheetId="1">#REF!,#REF!,#REF!,#REF!</definedName>
    <definedName name="_________NFT1">#REF!,#REF!,#REF!,#REF!</definedName>
    <definedName name="_________Per2">#N/A</definedName>
    <definedName name="_________Tit1">#N/A</definedName>
    <definedName name="_________Tit2">#N/A</definedName>
    <definedName name="_________Tit3">#N/A</definedName>
    <definedName name="_________Tit4">#N/A</definedName>
    <definedName name="_________tt1" hidden="1">{#N/A,#N/A,TRUE,"일정"}</definedName>
    <definedName name="_________TTT1" localSheetId="1">#REF!</definedName>
    <definedName name="_________TTT1">#REF!</definedName>
    <definedName name="_________xlfn.BAHTTEXT" hidden="1">#NAME?</definedName>
    <definedName name="________A1" localSheetId="1" hidden="1">#REF!</definedName>
    <definedName name="________A1" hidden="1">#REF!</definedName>
    <definedName name="________a12" hidden="1">{"'Monthly 1997'!$A$3:$S$89"}</definedName>
    <definedName name="________a145" localSheetId="1">#REF!</definedName>
    <definedName name="________a145">#REF!</definedName>
    <definedName name="________a146" localSheetId="1">#REF!</definedName>
    <definedName name="________a146">#REF!</definedName>
    <definedName name="________a147" localSheetId="1">#REF!</definedName>
    <definedName name="________a147">#REF!</definedName>
    <definedName name="________A20" localSheetId="1">#REF!</definedName>
    <definedName name="________A20">#REF!</definedName>
    <definedName name="________A444444" localSheetId="1">[1]К.смета!#REF!</definedName>
    <definedName name="________A444444">[1]К.смета!#REF!</definedName>
    <definedName name="________A65555" localSheetId="1">#REF!</definedName>
    <definedName name="________A65555">#REF!</definedName>
    <definedName name="________A65655" localSheetId="1">#REF!</definedName>
    <definedName name="________A65655">#REF!</definedName>
    <definedName name="________A65900" localSheetId="1">#REF!</definedName>
    <definedName name="________A65900">#REF!</definedName>
    <definedName name="________A999999" localSheetId="1">#REF!</definedName>
    <definedName name="________A999999">#REF!</definedName>
    <definedName name="________ap2">#N/A</definedName>
    <definedName name="________AT1" hidden="1">{#N/A,#N/A,FALSE,"인원";#N/A,#N/A,FALSE,"비용2";#N/A,#N/A,FALSE,"비용1";#N/A,#N/A,FALSE,"비용";#N/A,#N/A,FALSE,"보증2";#N/A,#N/A,FALSE,"보증1";#N/A,#N/A,FALSE,"보증";#N/A,#N/A,FALSE,"손익1";#N/A,#N/A,FALSE,"손익";#N/A,#N/A,FALSE,"부서별매출";#N/A,#N/A,FALSE,"매출"}</definedName>
    <definedName name="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AT3" hidden="1">{#N/A,#N/A,FALSE,"인원";#N/A,#N/A,FALSE,"비용2";#N/A,#N/A,FALSE,"비용1";#N/A,#N/A,FALSE,"비용";#N/A,#N/A,FALSE,"보증2";#N/A,#N/A,FALSE,"보증1";#N/A,#N/A,FALSE,"보증";#N/A,#N/A,FALSE,"손익1";#N/A,#N/A,FALSE,"손익";#N/A,#N/A,FALSE,"부서별매출";#N/A,#N/A,FALSE,"매출"}</definedName>
    <definedName name="_____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CT5" localSheetId="1">#REF!</definedName>
    <definedName name="________CT5">#REF!</definedName>
    <definedName name="________day3" localSheetId="1">#REF!</definedName>
    <definedName name="________day3">#REF!</definedName>
    <definedName name="________day4" localSheetId="1">#REF!</definedName>
    <definedName name="________day4">#REF!</definedName>
    <definedName name="_____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INT2" hidden="1">{#N/A,#N/A,TRUE,"일정"}</definedName>
    <definedName name="________J200" hidden="1">{#N/A,#N/A,FALSE,"인원";#N/A,#N/A,FALSE,"비용2";#N/A,#N/A,FALSE,"비용1";#N/A,#N/A,FALSE,"비용";#N/A,#N/A,FALSE,"보증2";#N/A,#N/A,FALSE,"보증1";#N/A,#N/A,FALSE,"보증";#N/A,#N/A,FALSE,"손익1";#N/A,#N/A,FALSE,"손익";#N/A,#N/A,FALSE,"부서별매출";#N/A,#N/A,FALSE,"매출"}</definedName>
    <definedName name="________JAP97" localSheetId="1">#REF!</definedName>
    <definedName name="________JAP97">#REF!</definedName>
    <definedName name="________JAP98" localSheetId="1">#REF!</definedName>
    <definedName name="________JAP98">#REF!</definedName>
    <definedName name="________KOR97" localSheetId="1">#REF!</definedName>
    <definedName name="________KOR97">#REF!</definedName>
    <definedName name="________KOR98" localSheetId="1">#REF!</definedName>
    <definedName name="________KOR98">#REF!</definedName>
    <definedName name="_____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NFT1" localSheetId="1">#REF!,#REF!,#REF!,#REF!</definedName>
    <definedName name="________NFT1">#REF!,#REF!,#REF!,#REF!</definedName>
    <definedName name="________Per2">#N/A</definedName>
    <definedName name="________RR2" hidden="1">{#N/A,#N/A,FALSE,"단축1";#N/A,#N/A,FALSE,"단축2";#N/A,#N/A,FALSE,"단축3";#N/A,#N/A,FALSE,"장축";#N/A,#N/A,FALSE,"4WD"}</definedName>
    <definedName name="_____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Tir1" hidden="1">{#N/A,#N/A,TRUE,"일정"}</definedName>
    <definedName name="________Tit1">#N/A</definedName>
    <definedName name="________Tit2">#N/A</definedName>
    <definedName name="________Tit3">#N/A</definedName>
    <definedName name="________Tit4">#N/A</definedName>
    <definedName name="_____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tt1" hidden="1">{#N/A,#N/A,TRUE,"일정"}</definedName>
    <definedName name="________TTT1" localSheetId="1">#REF!</definedName>
    <definedName name="________TTT1">#REF!</definedName>
    <definedName name="_____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xlfn.BAHTTEXT" hidden="1">#NAME?</definedName>
    <definedName name="_______A1" localSheetId="1" hidden="1">#REF!</definedName>
    <definedName name="_______A1" hidden="1">#REF!</definedName>
    <definedName name="_______a12" hidden="1">{"'Monthly 1997'!$A$3:$S$89"}</definedName>
    <definedName name="_______a145" localSheetId="1">#REF!</definedName>
    <definedName name="_______a145">#REF!</definedName>
    <definedName name="_______a146" localSheetId="1">#REF!</definedName>
    <definedName name="_______a146">#REF!</definedName>
    <definedName name="_______a147" localSheetId="1">#REF!</definedName>
    <definedName name="_______a147">#REF!</definedName>
    <definedName name="_______A20" localSheetId="1">#REF!</definedName>
    <definedName name="_______A20">#REF!</definedName>
    <definedName name="_______A444444" localSheetId="1">[1]К.смета!#REF!</definedName>
    <definedName name="_______A444444">[1]К.смета!#REF!</definedName>
    <definedName name="_______A65555" localSheetId="1">#REF!</definedName>
    <definedName name="_______A65555">#REF!</definedName>
    <definedName name="_______A65655" localSheetId="1">#REF!</definedName>
    <definedName name="_______A65655">#REF!</definedName>
    <definedName name="_______A65900" localSheetId="1">#REF!</definedName>
    <definedName name="_______A65900">#REF!</definedName>
    <definedName name="_______A999999" localSheetId="1">#REF!</definedName>
    <definedName name="_______A999999">#REF!</definedName>
    <definedName name="_______ap2">#N/A</definedName>
    <definedName name="_______AT1" hidden="1">{#N/A,#N/A,FALSE,"인원";#N/A,#N/A,FALSE,"비용2";#N/A,#N/A,FALSE,"비용1";#N/A,#N/A,FALSE,"비용";#N/A,#N/A,FALSE,"보증2";#N/A,#N/A,FALSE,"보증1";#N/A,#N/A,FALSE,"보증";#N/A,#N/A,FALSE,"손익1";#N/A,#N/A,FALSE,"손익";#N/A,#N/A,FALSE,"부서별매출";#N/A,#N/A,FALSE,"매출"}</definedName>
    <definedName name="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AT3" hidden="1">{#N/A,#N/A,FALSE,"인원";#N/A,#N/A,FALSE,"비용2";#N/A,#N/A,FALSE,"비용1";#N/A,#N/A,FALSE,"비용";#N/A,#N/A,FALSE,"보증2";#N/A,#N/A,FALSE,"보증1";#N/A,#N/A,FALSE,"보증";#N/A,#N/A,FALSE,"손익1";#N/A,#N/A,FALSE,"손익";#N/A,#N/A,FALSE,"부서별매출";#N/A,#N/A,FALSE,"매출"}</definedName>
    <definedName name="_______C65537" localSheetId="1">#REF!</definedName>
    <definedName name="_______C65537">#REF!</definedName>
    <definedName name="____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CT5" localSheetId="1">#REF!</definedName>
    <definedName name="_______CT5">#REF!</definedName>
    <definedName name="_______DAT1" localSheetId="1">#REF!</definedName>
    <definedName name="_______DAT1">#REF!</definedName>
    <definedName name="_______DAT10" localSheetId="1">#REF!</definedName>
    <definedName name="_______DAT10">#REF!</definedName>
    <definedName name="_______DAT11" localSheetId="1">#REF!</definedName>
    <definedName name="_______DAT11">#REF!</definedName>
    <definedName name="_______DAT12" localSheetId="1">#REF!</definedName>
    <definedName name="_______DAT12">#REF!</definedName>
    <definedName name="_______DAT13" localSheetId="1">#REF!</definedName>
    <definedName name="_______DAT13">#REF!</definedName>
    <definedName name="_______DAT14" localSheetId="1">#REF!</definedName>
    <definedName name="_______DAT14">#REF!</definedName>
    <definedName name="_______DAT15" localSheetId="1">#REF!</definedName>
    <definedName name="_______DAT15">#REF!</definedName>
    <definedName name="_______DAT16" localSheetId="1">#REF!</definedName>
    <definedName name="_______DAT16">#REF!</definedName>
    <definedName name="_______DAT17" localSheetId="1">#REF!</definedName>
    <definedName name="_______DAT17">#REF!</definedName>
    <definedName name="_______DAT2" localSheetId="1">#REF!</definedName>
    <definedName name="_______DAT2">#REF!</definedName>
    <definedName name="_______DAT3" localSheetId="1">#REF!</definedName>
    <definedName name="_______DAT3">#REF!</definedName>
    <definedName name="_______DAT4" localSheetId="1">#REF!</definedName>
    <definedName name="_______DAT4">#REF!</definedName>
    <definedName name="_______DAT5" localSheetId="1">#REF!</definedName>
    <definedName name="_______DAT5">#REF!</definedName>
    <definedName name="_______DAT6" localSheetId="1">#REF!</definedName>
    <definedName name="_______DAT6">#REF!</definedName>
    <definedName name="_______DAT7" localSheetId="1">#REF!</definedName>
    <definedName name="_______DAT7">#REF!</definedName>
    <definedName name="_______DAT8" localSheetId="1">#REF!</definedName>
    <definedName name="_______DAT8">#REF!</definedName>
    <definedName name="_______DAT9" localSheetId="1">#REF!</definedName>
    <definedName name="_______DAT9">#REF!</definedName>
    <definedName name="_______day3" localSheetId="1">#REF!</definedName>
    <definedName name="_______day3">#REF!</definedName>
    <definedName name="_______day4" localSheetId="1">#REF!</definedName>
    <definedName name="_______day4">#REF!</definedName>
    <definedName name="____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FF3" localSheetId="1">#REF!</definedName>
    <definedName name="_______FF3">#REF!</definedName>
    <definedName name="_______FNO2" localSheetId="1">#REF!</definedName>
    <definedName name="_______FNO2">#REF!</definedName>
    <definedName name="_______INT2" hidden="1">{#N/A,#N/A,TRUE,"일정"}</definedName>
    <definedName name="_______J200" hidden="1">{#N/A,#N/A,FALSE,"인원";#N/A,#N/A,FALSE,"비용2";#N/A,#N/A,FALSE,"비용1";#N/A,#N/A,FALSE,"비용";#N/A,#N/A,FALSE,"보증2";#N/A,#N/A,FALSE,"보증1";#N/A,#N/A,FALSE,"보증";#N/A,#N/A,FALSE,"손익1";#N/A,#N/A,FALSE,"손익";#N/A,#N/A,FALSE,"부서별매출";#N/A,#N/A,FALSE,"매출"}</definedName>
    <definedName name="_______JAP97" localSheetId="1">#REF!</definedName>
    <definedName name="_______JAP97">#REF!</definedName>
    <definedName name="_______JAP98" localSheetId="1">#REF!</definedName>
    <definedName name="_______JAP98">#REF!</definedName>
    <definedName name="_______KOR97" localSheetId="1">#REF!</definedName>
    <definedName name="_______KOR97">#REF!</definedName>
    <definedName name="_______KOR98" localSheetId="1">#REF!</definedName>
    <definedName name="_______KOR98">#REF!</definedName>
    <definedName name="____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NFT1" localSheetId="1">#REF!,#REF!,#REF!,#REF!</definedName>
    <definedName name="_______NFT1">#REF!,#REF!,#REF!,#REF!</definedName>
    <definedName name="_______Per2">#N/A</definedName>
    <definedName name="_______PNT1" localSheetId="1">#REF!</definedName>
    <definedName name="_______PNT1">#REF!</definedName>
    <definedName name="_______PNT2" localSheetId="1">#REF!</definedName>
    <definedName name="_______PNT2">#REF!</definedName>
    <definedName name="_______RR2" hidden="1">{#N/A,#N/A,FALSE,"단축1";#N/A,#N/A,FALSE,"단축2";#N/A,#N/A,FALSE,"단축3";#N/A,#N/A,FALSE,"장축";#N/A,#N/A,FALSE,"4WD"}</definedName>
    <definedName name="____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Tir1" hidden="1">{#N/A,#N/A,TRUE,"일정"}</definedName>
    <definedName name="_______Tit1">#N/A</definedName>
    <definedName name="_______Tit2">#N/A</definedName>
    <definedName name="_______Tit3">#N/A</definedName>
    <definedName name="_______Tit4">#N/A</definedName>
    <definedName name="_______top1">{30,140,350,160,"",""}</definedName>
    <definedName name="____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tt1" hidden="1">{#N/A,#N/A,TRUE,"일정"}</definedName>
    <definedName name="_______TTT1" localSheetId="1">#REF!</definedName>
    <definedName name="_______TTT1">#REF!</definedName>
    <definedName name="_______TXD1" localSheetId="1">#REF!</definedName>
    <definedName name="_______TXD1">#REF!</definedName>
    <definedName name="____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xlfn.BAHTTEXT" hidden="1">#NAME?</definedName>
    <definedName name="______A1" localSheetId="1" hidden="1">#REF!</definedName>
    <definedName name="______A1" hidden="1">#REF!</definedName>
    <definedName name="______a12" hidden="1">{"'Monthly 1997'!$A$3:$S$89"}</definedName>
    <definedName name="______a145" localSheetId="1">#REF!</definedName>
    <definedName name="______a145">#REF!</definedName>
    <definedName name="______a146" localSheetId="1">#REF!</definedName>
    <definedName name="______a146">#REF!</definedName>
    <definedName name="______a147" localSheetId="1">#REF!</definedName>
    <definedName name="______a147">#REF!</definedName>
    <definedName name="______A20" localSheetId="1">#REF!</definedName>
    <definedName name="______A20">#REF!</definedName>
    <definedName name="______A444444" localSheetId="1">[1]К.смета!#REF!</definedName>
    <definedName name="______A444444">[1]К.смета!#REF!</definedName>
    <definedName name="______A65555" localSheetId="1">#REF!</definedName>
    <definedName name="______A65555">#REF!</definedName>
    <definedName name="______A65655" localSheetId="1">#REF!</definedName>
    <definedName name="______A65655">#REF!</definedName>
    <definedName name="______A65900" localSheetId="1">#REF!</definedName>
    <definedName name="______A65900">#REF!</definedName>
    <definedName name="______A999999">#N/A</definedName>
    <definedName name="______ap2">#N/A</definedName>
    <definedName name="______AT1" hidden="1">{#N/A,#N/A,FALSE,"인원";#N/A,#N/A,FALSE,"비용2";#N/A,#N/A,FALSE,"비용1";#N/A,#N/A,FALSE,"비용";#N/A,#N/A,FALSE,"보증2";#N/A,#N/A,FALSE,"보증1";#N/A,#N/A,FALSE,"보증";#N/A,#N/A,FALSE,"손익1";#N/A,#N/A,FALSE,"손익";#N/A,#N/A,FALSE,"부서별매출";#N/A,#N/A,FALSE,"매출"}</definedName>
    <definedName name="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AT3" hidden="1">{#N/A,#N/A,FALSE,"인원";#N/A,#N/A,FALSE,"비용2";#N/A,#N/A,FALSE,"비용1";#N/A,#N/A,FALSE,"비용";#N/A,#N/A,FALSE,"보증2";#N/A,#N/A,FALSE,"보증1";#N/A,#N/A,FALSE,"보증";#N/A,#N/A,FALSE,"손익1";#N/A,#N/A,FALSE,"손익";#N/A,#N/A,FALSE,"부서별매출";#N/A,#N/A,FALSE,"매출"}</definedName>
    <definedName name="______C65537" localSheetId="1">#REF!</definedName>
    <definedName name="______C65537">#REF!</definedName>
    <definedName name="______CT5" localSheetId="1">#REF!</definedName>
    <definedName name="______CT5">#REF!</definedName>
    <definedName name="______DAT1" localSheetId="1">#REF!</definedName>
    <definedName name="______DAT1">#REF!</definedName>
    <definedName name="______DAT10" localSheetId="1">#REF!</definedName>
    <definedName name="______DAT10">#REF!</definedName>
    <definedName name="______DAT11" localSheetId="1">#REF!</definedName>
    <definedName name="______DAT11">#REF!</definedName>
    <definedName name="______DAT12" localSheetId="1">#REF!</definedName>
    <definedName name="______DAT12">#REF!</definedName>
    <definedName name="______DAT13" localSheetId="1">#REF!</definedName>
    <definedName name="______DAT13">#REF!</definedName>
    <definedName name="______DAT14" localSheetId="1">#REF!</definedName>
    <definedName name="______DAT14">#REF!</definedName>
    <definedName name="______DAT15" localSheetId="1">#REF!</definedName>
    <definedName name="______DAT15">#REF!</definedName>
    <definedName name="______DAT16" localSheetId="1">#REF!</definedName>
    <definedName name="______DAT16">#REF!</definedName>
    <definedName name="______DAT17" localSheetId="1">#REF!</definedName>
    <definedName name="______DAT17">#REF!</definedName>
    <definedName name="______DAT2" localSheetId="1">#REF!</definedName>
    <definedName name="______DAT2">#REF!</definedName>
    <definedName name="______DAT3" localSheetId="1">#REF!</definedName>
    <definedName name="______DAT3">#REF!</definedName>
    <definedName name="______DAT4" localSheetId="1">#REF!</definedName>
    <definedName name="______DAT4">#REF!</definedName>
    <definedName name="______DAT5" localSheetId="1">#REF!</definedName>
    <definedName name="______DAT5">#REF!</definedName>
    <definedName name="______DAT6" localSheetId="1">#REF!</definedName>
    <definedName name="______DAT6">#REF!</definedName>
    <definedName name="______DAT7" localSheetId="1">#REF!</definedName>
    <definedName name="______DAT7">#REF!</definedName>
    <definedName name="______DAT8" localSheetId="1">#REF!</definedName>
    <definedName name="______DAT8">#REF!</definedName>
    <definedName name="______DAT9" localSheetId="1">#REF!</definedName>
    <definedName name="______DAT9">#REF!</definedName>
    <definedName name="______day3" localSheetId="1">#REF!</definedName>
    <definedName name="______day3">#REF!</definedName>
    <definedName name="______day4" localSheetId="1">#REF!</definedName>
    <definedName name="______day4">#REF!</definedName>
    <definedName name="______FF3" localSheetId="1">#REF!</definedName>
    <definedName name="______FF3">#REF!</definedName>
    <definedName name="______FNO2" localSheetId="1">#REF!</definedName>
    <definedName name="______FNO2">#REF!</definedName>
    <definedName name="______J200" hidden="1">{#N/A,#N/A,FALSE,"인원";#N/A,#N/A,FALSE,"비용2";#N/A,#N/A,FALSE,"비용1";#N/A,#N/A,FALSE,"비용";#N/A,#N/A,FALSE,"보증2";#N/A,#N/A,FALSE,"보증1";#N/A,#N/A,FALSE,"보증";#N/A,#N/A,FALSE,"손익1";#N/A,#N/A,FALSE,"손익";#N/A,#N/A,FALSE,"부서별매출";#N/A,#N/A,FALSE,"매출"}</definedName>
    <definedName name="______JAP97" localSheetId="1">#REF!</definedName>
    <definedName name="______JAP97">#REF!</definedName>
    <definedName name="______JAP98" localSheetId="1">#REF!</definedName>
    <definedName name="______JAP98">#REF!</definedName>
    <definedName name="______KOR97" localSheetId="1">#REF!</definedName>
    <definedName name="______KOR97">#REF!</definedName>
    <definedName name="______KOR98" localSheetId="1">#REF!</definedName>
    <definedName name="______KOR98">#REF!</definedName>
    <definedName name="______NFT1" localSheetId="1">#REF!,#REF!,#REF!,#REF!</definedName>
    <definedName name="______NFT1">#REF!,#REF!,#REF!,#REF!</definedName>
    <definedName name="______Per2">#N/A</definedName>
    <definedName name="______PNT1" localSheetId="1">#REF!</definedName>
    <definedName name="______PNT1">#REF!</definedName>
    <definedName name="______PNT2" localSheetId="1">#REF!</definedName>
    <definedName name="______PNT2">#REF!</definedName>
    <definedName name="______Tit1">#N/A</definedName>
    <definedName name="______Tit2">#N/A</definedName>
    <definedName name="______Tit3">#N/A</definedName>
    <definedName name="______Tit4">#N/A</definedName>
    <definedName name="______top1">{30,140,350,160,"",""}</definedName>
    <definedName name="______tt1" hidden="1">{#N/A,#N/A,TRUE,"일정"}</definedName>
    <definedName name="______TTT1" localSheetId="1">#REF!</definedName>
    <definedName name="______TTT1">#REF!</definedName>
    <definedName name="______TXD1" localSheetId="1">#REF!</definedName>
    <definedName name="______TXD1">#REF!</definedName>
    <definedName name="______xlfn.BAHTTEXT" hidden="1">#NAME?</definedName>
    <definedName name="_____A1" localSheetId="1" hidden="1">#REF!</definedName>
    <definedName name="_____A1" hidden="1">#REF!</definedName>
    <definedName name="_____a12" hidden="1">{"'Monthly 1997'!$A$3:$S$89"}</definedName>
    <definedName name="_____a145" localSheetId="1">#REF!</definedName>
    <definedName name="_____a145">#REF!</definedName>
    <definedName name="_____a146" localSheetId="1">#REF!</definedName>
    <definedName name="_____a146">#REF!</definedName>
    <definedName name="_____a147" localSheetId="1">#REF!</definedName>
    <definedName name="_____a147">#REF!</definedName>
    <definedName name="_____A20" localSheetId="1">#REF!</definedName>
    <definedName name="_____A20">#REF!</definedName>
    <definedName name="_____A444444" localSheetId="1">[1]К.смета!#REF!</definedName>
    <definedName name="_____A444444">[1]К.смета!#REF!</definedName>
    <definedName name="_____A65555" localSheetId="1">#REF!</definedName>
    <definedName name="_____A65555">#REF!</definedName>
    <definedName name="_____A65655" localSheetId="1">#REF!</definedName>
    <definedName name="_____A65655">#REF!</definedName>
    <definedName name="_____A65900" localSheetId="1">#REF!</definedName>
    <definedName name="_____A65900">#REF!</definedName>
    <definedName name="_____A999999">#N/A</definedName>
    <definedName name="_____ap2">#N/A</definedName>
    <definedName name="_____AT1" hidden="1">{#N/A,#N/A,FALSE,"인원";#N/A,#N/A,FALSE,"비용2";#N/A,#N/A,FALSE,"비용1";#N/A,#N/A,FALSE,"비용";#N/A,#N/A,FALSE,"보증2";#N/A,#N/A,FALSE,"보증1";#N/A,#N/A,FALSE,"보증";#N/A,#N/A,FALSE,"손익1";#N/A,#N/A,FALSE,"손익";#N/A,#N/A,FALSE,"부서별매출";#N/A,#N/A,FALSE,"매출"}</definedName>
    <definedName name="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AT3" hidden="1">{#N/A,#N/A,FALSE,"인원";#N/A,#N/A,FALSE,"비용2";#N/A,#N/A,FALSE,"비용1";#N/A,#N/A,FALSE,"비용";#N/A,#N/A,FALSE,"보증2";#N/A,#N/A,FALSE,"보증1";#N/A,#N/A,FALSE,"보증";#N/A,#N/A,FALSE,"손익1";#N/A,#N/A,FALSE,"손익";#N/A,#N/A,FALSE,"부서별매출";#N/A,#N/A,FALSE,"매출"}</definedName>
    <definedName name="_____C65537" localSheetId="1">#REF!</definedName>
    <definedName name="_____C65537">#REF!</definedName>
    <definedName name="__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CT5" localSheetId="1">#REF!</definedName>
    <definedName name="_____CT5">#REF!</definedName>
    <definedName name="_____DAT1" localSheetId="1">#REF!</definedName>
    <definedName name="_____DAT1">#REF!</definedName>
    <definedName name="_____DAT10" localSheetId="1">#REF!</definedName>
    <definedName name="_____DAT10">#REF!</definedName>
    <definedName name="_____DAT11" localSheetId="1">#REF!</definedName>
    <definedName name="_____DAT11">#REF!</definedName>
    <definedName name="_____DAT12" localSheetId="1">#REF!</definedName>
    <definedName name="_____DAT12">#REF!</definedName>
    <definedName name="_____DAT13" localSheetId="1">#REF!</definedName>
    <definedName name="_____DAT13">#REF!</definedName>
    <definedName name="_____DAT14" localSheetId="1">#REF!</definedName>
    <definedName name="_____DAT14">#REF!</definedName>
    <definedName name="_____DAT15" localSheetId="1">#REF!</definedName>
    <definedName name="_____DAT15">#REF!</definedName>
    <definedName name="_____DAT16" localSheetId="1">#REF!</definedName>
    <definedName name="_____DAT16">#REF!</definedName>
    <definedName name="_____DAT17" localSheetId="1">#REF!</definedName>
    <definedName name="_____DAT17">#REF!</definedName>
    <definedName name="_____DAT2" localSheetId="1">#REF!</definedName>
    <definedName name="_____DAT2">#REF!</definedName>
    <definedName name="_____DAT3" localSheetId="1">#REF!</definedName>
    <definedName name="_____DAT3">#REF!</definedName>
    <definedName name="_____DAT4" localSheetId="1">#REF!</definedName>
    <definedName name="_____DAT4">#REF!</definedName>
    <definedName name="_____DAT5" localSheetId="1">#REF!</definedName>
    <definedName name="_____DAT5">#REF!</definedName>
    <definedName name="_____DAT6" localSheetId="1">#REF!</definedName>
    <definedName name="_____DAT6">#REF!</definedName>
    <definedName name="_____DAT7" localSheetId="1">#REF!</definedName>
    <definedName name="_____DAT7">#REF!</definedName>
    <definedName name="_____DAT8" localSheetId="1">#REF!</definedName>
    <definedName name="_____DAT8">#REF!</definedName>
    <definedName name="_____DAT9" localSheetId="1">#REF!</definedName>
    <definedName name="_____DAT9">#REF!</definedName>
    <definedName name="_____day3" localSheetId="1">#REF!</definedName>
    <definedName name="_____day3">#REF!</definedName>
    <definedName name="_____day4" localSheetId="1">#REF!</definedName>
    <definedName name="_____day4">#REF!</definedName>
    <definedName name="__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FF3" localSheetId="1">#REF!</definedName>
    <definedName name="_____FF3">#REF!</definedName>
    <definedName name="_____FNO2" localSheetId="1">#REF!</definedName>
    <definedName name="_____FNO2">#REF!</definedName>
    <definedName name="_____INT2" hidden="1">{#N/A,#N/A,TRUE,"일정"}</definedName>
    <definedName name="_____J200" hidden="1">{#N/A,#N/A,FALSE,"인원";#N/A,#N/A,FALSE,"비용2";#N/A,#N/A,FALSE,"비용1";#N/A,#N/A,FALSE,"비용";#N/A,#N/A,FALSE,"보증2";#N/A,#N/A,FALSE,"보증1";#N/A,#N/A,FALSE,"보증";#N/A,#N/A,FALSE,"손익1";#N/A,#N/A,FALSE,"손익";#N/A,#N/A,FALSE,"부서별매출";#N/A,#N/A,FALSE,"매출"}</definedName>
    <definedName name="_____JAP97" localSheetId="1">#REF!</definedName>
    <definedName name="_____JAP97">#REF!</definedName>
    <definedName name="_____JAP98" localSheetId="1">#REF!</definedName>
    <definedName name="_____JAP98">#REF!</definedName>
    <definedName name="_____KOR97" localSheetId="1">#REF!</definedName>
    <definedName name="_____KOR97">#REF!</definedName>
    <definedName name="_____KOR98" localSheetId="1">#REF!</definedName>
    <definedName name="_____KOR98">#REF!</definedName>
    <definedName name="__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NFT1" localSheetId="1">#REF!,#REF!,#REF!,#REF!</definedName>
    <definedName name="_____NFT1">#REF!,#REF!,#REF!,#REF!</definedName>
    <definedName name="_____Per2">#N/A</definedName>
    <definedName name="_____PNT1" localSheetId="1">#REF!</definedName>
    <definedName name="_____PNT1">#REF!</definedName>
    <definedName name="_____PNT2" localSheetId="1">#REF!</definedName>
    <definedName name="_____PNT2">#REF!</definedName>
    <definedName name="_____RR2" hidden="1">{#N/A,#N/A,FALSE,"단축1";#N/A,#N/A,FALSE,"단축2";#N/A,#N/A,FALSE,"단축3";#N/A,#N/A,FALSE,"장축";#N/A,#N/A,FALSE,"4WD"}</definedName>
    <definedName name="__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Tir1" hidden="1">{#N/A,#N/A,TRUE,"일정"}</definedName>
    <definedName name="_____Tit1">#N/A</definedName>
    <definedName name="_____Tit2">#N/A</definedName>
    <definedName name="_____Tit3">#N/A</definedName>
    <definedName name="_____Tit4">#N/A</definedName>
    <definedName name="_____top1">{30,140,350,160,"",""}</definedName>
    <definedName name="__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tt1" hidden="1">{#N/A,#N/A,TRUE,"일정"}</definedName>
    <definedName name="_____tt195" localSheetId="1">#REF!</definedName>
    <definedName name="_____tt195">#REF!</definedName>
    <definedName name="_____TTT1" localSheetId="1">#REF!</definedName>
    <definedName name="_____TTT1">#REF!</definedName>
    <definedName name="_____TXD1" localSheetId="1">#REF!</definedName>
    <definedName name="_____TXD1">#REF!</definedName>
    <definedName name="__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xlfn.BAHTTEXT" hidden="1">#NAME?</definedName>
    <definedName name="_____xlfn.RTD" hidden="1">#NAME?</definedName>
    <definedName name="____136_0_0입" localSheetId="1">#REF!</definedName>
    <definedName name="____136_0_0입">#REF!</definedName>
    <definedName name="____138_0_0차" localSheetId="1">#REF!</definedName>
    <definedName name="____138_0_0차">#REF!</definedName>
    <definedName name="____144_0계기" localSheetId="1">#REF!</definedName>
    <definedName name="____144_0계기">#REF!</definedName>
    <definedName name="____146_0계기en" localSheetId="1">#REF!</definedName>
    <definedName name="____146_0계기en">#REF!</definedName>
    <definedName name="____148_0누계기" localSheetId="1">#REF!</definedName>
    <definedName name="____148_0누계기">#REF!</definedName>
    <definedName name="____150_0누계생" localSheetId="1">#REF!</definedName>
    <definedName name="____150_0누계생">#REF!</definedName>
    <definedName name="____152_0누실마" localSheetId="1">#REF!</definedName>
    <definedName name="____152_0누실마">#REF!</definedName>
    <definedName name="____154_0누실적" localSheetId="1">#REF!</definedName>
    <definedName name="____154_0누실적">#REF!</definedName>
    <definedName name="____156_0실기버" localSheetId="1">#REF!</definedName>
    <definedName name="____156_0실기버">#REF!</definedName>
    <definedName name="____158_0실적마" localSheetId="1">#REF!</definedName>
    <definedName name="____158_0실적마">#REF!</definedName>
    <definedName name="____162ОБЛАСТЬ_ПЕЌАТ" localSheetId="1">#REF!</definedName>
    <definedName name="____162ОБЛАСТЬ_ПЕЌАТ">#REF!</definedName>
    <definedName name="____2_0Print_Area" localSheetId="1">#REF!</definedName>
    <definedName name="____2_0Print_Area">#REF!</definedName>
    <definedName name="____4_0실마" localSheetId="1">#REF!</definedName>
    <definedName name="____4_0실마">#REF!</definedName>
    <definedName name="____6_0실적" localSheetId="1">#REF!</definedName>
    <definedName name="____6_0실적">#REF!</definedName>
    <definedName name="____7_????" localSheetId="1">#REF!</definedName>
    <definedName name="____7_????">#REF!</definedName>
    <definedName name="____A1" localSheetId="1" hidden="1">#REF!</definedName>
    <definedName name="____A1" hidden="1">#REF!</definedName>
    <definedName name="____a12" hidden="1">{"'Monthly 1997'!$A$3:$S$89"}</definedName>
    <definedName name="____a145" localSheetId="1">#REF!</definedName>
    <definedName name="____a145">#REF!</definedName>
    <definedName name="____a146" localSheetId="1">#REF!</definedName>
    <definedName name="____a146">#REF!</definedName>
    <definedName name="____a147" localSheetId="1">#REF!</definedName>
    <definedName name="____a147">#REF!</definedName>
    <definedName name="____A20" localSheetId="1">#REF!</definedName>
    <definedName name="____A20">#REF!</definedName>
    <definedName name="____A444444" localSheetId="1">[1]К.смета!#REF!</definedName>
    <definedName name="____A444444">[1]К.смета!#REF!</definedName>
    <definedName name="____A65555" localSheetId="1">#REF!</definedName>
    <definedName name="____A65555">#REF!</definedName>
    <definedName name="____A65655" localSheetId="1">#REF!</definedName>
    <definedName name="____A65655">#REF!</definedName>
    <definedName name="____A65900" localSheetId="1">#REF!</definedName>
    <definedName name="____A65900">#REF!</definedName>
    <definedName name="____A999999">#N/A</definedName>
    <definedName name="____ap2">#N/A</definedName>
    <definedName name="____AT1" hidden="1">{#N/A,#N/A,FALSE,"인원";#N/A,#N/A,FALSE,"비용2";#N/A,#N/A,FALSE,"비용1";#N/A,#N/A,FALSE,"비용";#N/A,#N/A,FALSE,"보증2";#N/A,#N/A,FALSE,"보증1";#N/A,#N/A,FALSE,"보증";#N/A,#N/A,FALSE,"손익1";#N/A,#N/A,FALSE,"손익";#N/A,#N/A,FALSE,"부서별매출";#N/A,#N/A,FALSE,"매출"}</definedName>
    <definedName name="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AT3" hidden="1">{#N/A,#N/A,FALSE,"인원";#N/A,#N/A,FALSE,"비용2";#N/A,#N/A,FALSE,"비용1";#N/A,#N/A,FALSE,"비용";#N/A,#N/A,FALSE,"보증2";#N/A,#N/A,FALSE,"보증1";#N/A,#N/A,FALSE,"보증";#N/A,#N/A,FALSE,"손익1";#N/A,#N/A,FALSE,"손익";#N/A,#N/A,FALSE,"부서별매출";#N/A,#N/A,FALSE,"매출"}</definedName>
    <definedName name="____C65537" localSheetId="1">#REF!</definedName>
    <definedName name="____C65537">#REF!</definedName>
    <definedName name="____CT5" localSheetId="1">#REF!</definedName>
    <definedName name="____CT5">#REF!</definedName>
    <definedName name="____day3" localSheetId="1">#REF!</definedName>
    <definedName name="____day3">#REF!</definedName>
    <definedName name="____day4" localSheetId="1">#REF!</definedName>
    <definedName name="____day4">#REF!</definedName>
    <definedName name="____J200" hidden="1">{#N/A,#N/A,FALSE,"인원";#N/A,#N/A,FALSE,"비용2";#N/A,#N/A,FALSE,"비용1";#N/A,#N/A,FALSE,"비용";#N/A,#N/A,FALSE,"보증2";#N/A,#N/A,FALSE,"보증1";#N/A,#N/A,FALSE,"보증";#N/A,#N/A,FALSE,"손익1";#N/A,#N/A,FALSE,"손익";#N/A,#N/A,FALSE,"부서별매출";#N/A,#N/A,FALSE,"매출"}</definedName>
    <definedName name="____JAP97" localSheetId="1">#REF!</definedName>
    <definedName name="____JAP97">#REF!</definedName>
    <definedName name="____JAP98" localSheetId="1">#REF!</definedName>
    <definedName name="____JAP98">#REF!</definedName>
    <definedName name="____KOR97" localSheetId="1">#REF!</definedName>
    <definedName name="____KOR97">#REF!</definedName>
    <definedName name="____KOR98" localSheetId="1">#REF!</definedName>
    <definedName name="____KOR98">#REF!</definedName>
    <definedName name="____NFT1" localSheetId="1">#REF!,#REF!,#REF!,#REF!</definedName>
    <definedName name="____NFT1">#REF!,#REF!,#REF!,#REF!</definedName>
    <definedName name="____Per2">#N/A</definedName>
    <definedName name="____Tit1">#N/A</definedName>
    <definedName name="____Tit2">#N/A</definedName>
    <definedName name="____Tit3">#N/A</definedName>
    <definedName name="____Tit4">#N/A</definedName>
    <definedName name="____top1">{30,140,350,160,"",""}</definedName>
    <definedName name="____tt1" hidden="1">{#N/A,#N/A,TRUE,"일정"}</definedName>
    <definedName name="____tt195" localSheetId="1">#REF!</definedName>
    <definedName name="____tt195">#REF!</definedName>
    <definedName name="____TTT1" localSheetId="1">#REF!</definedName>
    <definedName name="____TTT1">#REF!</definedName>
    <definedName name="____xlfn.BAHTTEXT" hidden="1">#NAME?</definedName>
    <definedName name="____xlfn.RTD" hidden="1">#NAME?</definedName>
    <definedName name="___136_0_0입" localSheetId="1">#REF!</definedName>
    <definedName name="___136_0_0입">#REF!</definedName>
    <definedName name="___138_0_0차" localSheetId="1">#REF!</definedName>
    <definedName name="___138_0_0차">#REF!</definedName>
    <definedName name="___144_0계기" localSheetId="1">#REF!</definedName>
    <definedName name="___144_0계기">#REF!</definedName>
    <definedName name="___146_0계기en" localSheetId="1">#REF!</definedName>
    <definedName name="___146_0계기en">#REF!</definedName>
    <definedName name="___148_0누계기" localSheetId="1">#REF!</definedName>
    <definedName name="___148_0누계기">#REF!</definedName>
    <definedName name="___150_0누계생" localSheetId="1">#REF!</definedName>
    <definedName name="___150_0누계생">#REF!</definedName>
    <definedName name="___152_0누실마" localSheetId="1">#REF!</definedName>
    <definedName name="___152_0누실마">#REF!</definedName>
    <definedName name="___154_0누실적" localSheetId="1">#REF!</definedName>
    <definedName name="___154_0누실적">#REF!</definedName>
    <definedName name="___156_0실기버" localSheetId="1">#REF!</definedName>
    <definedName name="___156_0실기버">#REF!</definedName>
    <definedName name="___158_0실적마" localSheetId="1">#REF!</definedName>
    <definedName name="___158_0실적마">#REF!</definedName>
    <definedName name="___162ОБЛАСТЬ_ПЕЌАТ" localSheetId="1">#REF!</definedName>
    <definedName name="___162ОБЛАСТЬ_ПЕЌАТ">#REF!</definedName>
    <definedName name="___2_0Print_Area" localSheetId="1">#REF!</definedName>
    <definedName name="___2_0Print_Area">#REF!</definedName>
    <definedName name="___4_0실마" localSheetId="1">#REF!</definedName>
    <definedName name="___4_0실마">#REF!</definedName>
    <definedName name="___6_0실적" localSheetId="1">#REF!</definedName>
    <definedName name="___6_0실적">#REF!</definedName>
    <definedName name="___7_????" localSheetId="1">#REF!</definedName>
    <definedName name="___7_????">#REF!</definedName>
    <definedName name="___A1" localSheetId="1" hidden="1">#REF!</definedName>
    <definedName name="___A1" hidden="1">#REF!</definedName>
    <definedName name="___a12" hidden="1">{"'Monthly 1997'!$A$3:$S$89"}</definedName>
    <definedName name="___a145" localSheetId="1">#REF!</definedName>
    <definedName name="___a145">#REF!</definedName>
    <definedName name="___a146" localSheetId="1">#REF!</definedName>
    <definedName name="___a146">#REF!</definedName>
    <definedName name="___a147" localSheetId="1">#REF!</definedName>
    <definedName name="___a147">#REF!</definedName>
    <definedName name="___A20" localSheetId="1">#REF!</definedName>
    <definedName name="___A20">#REF!</definedName>
    <definedName name="___A444444" localSheetId="1">[2]К.смета!#REF!</definedName>
    <definedName name="___A444444">[2]К.смета!#REF!</definedName>
    <definedName name="___A65555" localSheetId="1">#REF!</definedName>
    <definedName name="___A65555">#REF!</definedName>
    <definedName name="___A65655" localSheetId="1">#REF!</definedName>
    <definedName name="___A65655">#REF!</definedName>
    <definedName name="___A65900" localSheetId="1">#REF!</definedName>
    <definedName name="___A65900">#REF!</definedName>
    <definedName name="___A999999">#N/A</definedName>
    <definedName name="___ap2">#N/A</definedName>
    <definedName name="___AT1" hidden="1">{#N/A,#N/A,FALSE,"인원";#N/A,#N/A,FALSE,"비용2";#N/A,#N/A,FALSE,"비용1";#N/A,#N/A,FALSE,"비용";#N/A,#N/A,FALSE,"보증2";#N/A,#N/A,FALSE,"보증1";#N/A,#N/A,FALSE,"보증";#N/A,#N/A,FALSE,"손익1";#N/A,#N/A,FALSE,"손익";#N/A,#N/A,FALSE,"부서별매출";#N/A,#N/A,FALSE,"매출"}</definedName>
    <definedName name="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AT3" hidden="1">{#N/A,#N/A,FALSE,"인원";#N/A,#N/A,FALSE,"비용2";#N/A,#N/A,FALSE,"비용1";#N/A,#N/A,FALSE,"비용";#N/A,#N/A,FALSE,"보증2";#N/A,#N/A,FALSE,"보증1";#N/A,#N/A,FALSE,"보증";#N/A,#N/A,FALSE,"손익1";#N/A,#N/A,FALSE,"손익";#N/A,#N/A,FALSE,"부서별매출";#N/A,#N/A,FALSE,"매출"}</definedName>
    <definedName name="___C65537" localSheetId="1">#REF!</definedName>
    <definedName name="___C65537">#REF!</definedName>
    <definedName name="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CT5" localSheetId="1">#REF!</definedName>
    <definedName name="___CT5">#REF!</definedName>
    <definedName name="___DAT1" localSheetId="1">#REF!</definedName>
    <definedName name="___DAT1">#REF!</definedName>
    <definedName name="___DAT10" localSheetId="1">#REF!</definedName>
    <definedName name="___DAT10">#REF!</definedName>
    <definedName name="___DAT11" localSheetId="1">#REF!</definedName>
    <definedName name="___DAT11">#REF!</definedName>
    <definedName name="___DAT12" localSheetId="1">#REF!</definedName>
    <definedName name="___DAT12">#REF!</definedName>
    <definedName name="___DAT13" localSheetId="1">#REF!</definedName>
    <definedName name="___DAT13">#REF!</definedName>
    <definedName name="___DAT14" localSheetId="1">#REF!</definedName>
    <definedName name="___DAT14">#REF!</definedName>
    <definedName name="___DAT15" localSheetId="1">#REF!</definedName>
    <definedName name="___DAT15">#REF!</definedName>
    <definedName name="___DAT16" localSheetId="1">#REF!</definedName>
    <definedName name="___DAT16">#REF!</definedName>
    <definedName name="___DAT17" localSheetId="1">#REF!</definedName>
    <definedName name="___DAT17">#REF!</definedName>
    <definedName name="___DAT2" localSheetId="1">#REF!</definedName>
    <definedName name="___DAT2">#REF!</definedName>
    <definedName name="___DAT3" localSheetId="1">#REF!</definedName>
    <definedName name="___DAT3">#REF!</definedName>
    <definedName name="___DAT4" localSheetId="1">#REF!</definedName>
    <definedName name="___DAT4">#REF!</definedName>
    <definedName name="___DAT5" localSheetId="1">#REF!</definedName>
    <definedName name="___DAT5">#REF!</definedName>
    <definedName name="___DAT6" localSheetId="1">#REF!</definedName>
    <definedName name="___DAT6">#REF!</definedName>
    <definedName name="___DAT7" localSheetId="1">#REF!</definedName>
    <definedName name="___DAT7">#REF!</definedName>
    <definedName name="___DAT8" localSheetId="1">#REF!</definedName>
    <definedName name="___DAT8">#REF!</definedName>
    <definedName name="___DAT9" localSheetId="1">#REF!</definedName>
    <definedName name="___DAT9">#REF!</definedName>
    <definedName name="___day3" localSheetId="1">#REF!</definedName>
    <definedName name="___day3">#REF!</definedName>
    <definedName name="___day4" localSheetId="1">#REF!</definedName>
    <definedName name="___day4">#REF!</definedName>
    <definedName name="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FF3" localSheetId="1">#REF!</definedName>
    <definedName name="___FF3">#REF!</definedName>
    <definedName name="___FNO2" localSheetId="1">#REF!</definedName>
    <definedName name="___FNO2">#REF!</definedName>
    <definedName name="___INT2" hidden="1">{#N/A,#N/A,TRUE,"일정"}</definedName>
    <definedName name="___J200" hidden="1">{#N/A,#N/A,FALSE,"인원";#N/A,#N/A,FALSE,"비용2";#N/A,#N/A,FALSE,"비용1";#N/A,#N/A,FALSE,"비용";#N/A,#N/A,FALSE,"보증2";#N/A,#N/A,FALSE,"보증1";#N/A,#N/A,FALSE,"보증";#N/A,#N/A,FALSE,"손익1";#N/A,#N/A,FALSE,"손익";#N/A,#N/A,FALSE,"부서별매출";#N/A,#N/A,FALSE,"매출"}</definedName>
    <definedName name="___JAP97" localSheetId="1">#REF!</definedName>
    <definedName name="___JAP97">#REF!</definedName>
    <definedName name="___JAP98" localSheetId="1">#REF!</definedName>
    <definedName name="___JAP98">#REF!</definedName>
    <definedName name="___KOR97" localSheetId="1">#REF!</definedName>
    <definedName name="___KOR97">#REF!</definedName>
    <definedName name="___KOR98" localSheetId="1">#REF!</definedName>
    <definedName name="___KOR98">#REF!</definedName>
    <definedName name="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NFT1" localSheetId="1">#REF!,#REF!,#REF!,#REF!</definedName>
    <definedName name="___NFT1">#REF!,#REF!,#REF!,#REF!</definedName>
    <definedName name="___Per2">#N/A</definedName>
    <definedName name="___PNT1" localSheetId="1">#REF!</definedName>
    <definedName name="___PNT1">#REF!</definedName>
    <definedName name="___PNT2" localSheetId="1">#REF!</definedName>
    <definedName name="___PNT2">#REF!</definedName>
    <definedName name="___RR2" hidden="1">{#N/A,#N/A,FALSE,"단축1";#N/A,#N/A,FALSE,"단축2";#N/A,#N/A,FALSE,"단축3";#N/A,#N/A,FALSE,"장축";#N/A,#N/A,FALSE,"4WD"}</definedName>
    <definedName name="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Tir1" hidden="1">{#N/A,#N/A,TRUE,"일정"}</definedName>
    <definedName name="___Tit1">#N/A</definedName>
    <definedName name="___Tit2">#N/A</definedName>
    <definedName name="___Tit3">#N/A</definedName>
    <definedName name="___Tit4">#N/A</definedName>
    <definedName name="___top1">{30,140,350,160,"",""}</definedName>
    <definedName name="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tt1" hidden="1">{#N/A,#N/A,TRUE,"일정"}</definedName>
    <definedName name="___tt195" localSheetId="1">#REF!</definedName>
    <definedName name="___tt195">#REF!</definedName>
    <definedName name="___TTT1" localSheetId="1">#REF!</definedName>
    <definedName name="___TTT1">#REF!</definedName>
    <definedName name="___TXD1" localSheetId="1">#REF!</definedName>
    <definedName name="___TXD1">#REF!</definedName>
    <definedName name="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xlfn.BAHTTEXT" hidden="1">#NAME?</definedName>
    <definedName name="___xlfn.RTD" hidden="1">#NAME?</definedName>
    <definedName name="__0">"['file://Beliava/%D0%9C%D0%BE%D0%B8%20%D0%B4%D0%BE%D0%BA%D1%83%D0%BC%D0%B5%D0%BD%D1%82%D1%8B/1%20BP%20UZDW%202007-2013/GENERAL/BOOK2.XLS'#$'2.대외공문'.$AK$37]"</definedName>
    <definedName name="__0Datab">"['file:////%EB%B0%B1%ED%98%95%EC%88%98/C/Infoman/TEMP/~($()!%5E)/%EA%B9%80%EC%B2%9C%EC%88%98/WINDOWS/TEMP/%EA%B5%AD%EB%AC%B8%EC%97%B0%EA%B2%B0/95%EC%97%B0%EA%B2%B0/BS%EC%A4%80%EB%B9%84.XLS'#$'7 (2)'.$GJ1]"</definedName>
    <definedName name="__0Print_Area">"['file:////%EC%A0%84%EB%B3%91%EC%B2%A0/10.%20T200%20%EA%B4%80/%EA%B4%80%EB%A6%AC/PROJECT%EC%9B%90%EA%B0%80%EA%B4%80%EB%A6%AC/PROJECT%EB%B3%84%20%EC%9B%90%EA%B0%80%EA%B4%80%EB%A6%AC/V220/COSTBOM/2000%EB%85%8412%EC%9B%94/Book2.xls'#$''.$BP$68]"</definedName>
    <definedName name="__0SE">"['file://Beliava/%D0%9C%D0%BE%D0%B8%20%D0%B4%D0%BE%D0%BA%D1%83%D0%BC%D0%B5%D0%BD%D1%82%D1%8B/1%20BP%20UZDW%202007-2013/GENERAL/BOOK2.XLS'#$engline.$C$3]"</definedName>
    <definedName name="__0계기">"['file://Uktamn/%D0%BC%D0%BE%D0%B8%20%D0%B4%D0%BE%D0%BA%D1%83%D0%BC%D0%B5%D0%BD%D1%82%D1%8B/Infoman/TEMP/~($()!%5E)/00%EA%B3%84PL-M.xls'#$''.$BR$70]"</definedName>
    <definedName name="__0계기en">"['file://Uktamn/%D0%BC%D0%BE%D0%B8%20%D0%B4%D0%BE%D0%BA%D1%83%D0%BC%D0%B5%D0%BD%D1%82%D1%8B/Infoman/TEMP/~($()!%5E)/00%EA%B3%84PL-M.xls'#$''.$BR$70]"</definedName>
    <definedName name="__0누계기">"['file://Uktamn/%D0%BC%D0%BE%D0%B8%20%D0%B4%D0%BE%D0%BA%D1%83%D0%BC%D0%B5%D0%BD%D1%82%D1%8B/Infoman/TEMP/~($()!%5E)/00%EA%B3%84PL-M.xls'#$''.$BR$70]"</definedName>
    <definedName name="__0누계생">"['file://Uktamn/%D0%BC%D0%BE%D0%B8%20%D0%B4%D0%BE%D0%BA%D1%83%D0%BC%D0%B5%D0%BD%D1%82%D1%8B/Infoman/TEMP/~($()!%5E)/00%EA%B3%84PL-M.xls'#$''.$BR$70]"</definedName>
    <definedName name="__0누실마_">"['file://Uktamn/%D0%BC%D0%BE%D0%B8%20%D0%B4%D0%BE%D0%BA%D1%83%D0%BC%D0%B5%D0%BD%D1%82%D1%8B/Infoman/TEMP/~($()!%5E)/00%EA%B3%84PL-M.xls'#$''.$BR$70]"</definedName>
    <definedName name="__0누실적_">"['file://Uktamn/%D0%BC%D0%BE%D0%B8%20%D0%B4%D0%BE%D0%BA%D1%83%D0%BC%D0%B5%D0%BD%D1%82%D1%8B/Infoman/TEMP/~($()!%5E)/00%EA%B3%84PL-M.xls'#$''.$BR$70]"</definedName>
    <definedName name="__0실기버_">"['file://Uktamn/%D0%BC%D0%BE%D0%B8%20%D0%B4%D0%BE%D0%BA%D1%83%D0%BC%D0%B5%D0%BD%D1%82%D1%8B/Infoman/TEMP/~($()!%5E)/00%EA%B3%84PL-M.xls'#$''.$BR$70]"</definedName>
    <definedName name="__0실마_">"['file://Uktamn/%D0%BC%D0%BE%D0%B8%20%D0%B4%D0%BE%D0%BA%D1%83%D0%BC%D0%B5%D0%BD%D1%82%D1%8B/Infoman/TEMP/~($()!%5E)/00%EA%B3%84PL-M.xls'#$''.$BR$70]"</definedName>
    <definedName name="__0실적_">"['file://Uktamn/%D0%BC%D0%BE%D0%B8%20%D0%B4%D0%BE%D0%BA%D1%83%D0%BC%D0%B5%D0%BD%D1%82%D1%8B/Infoman/TEMP/~($()!%5E)/00%EA%B3%84PL-M.xls'#$''.$BR$70]"</definedName>
    <definedName name="__0실적마_">"['file://Uktamn/%D0%BC%D0%BE%D0%B8%20%D0%B4%D0%BE%D0%BA%D1%83%D0%BC%D0%B5%D0%BD%D1%82%D1%8B/Infoman/TEMP/~($()!%5E)/00%EA%B3%84PL-M.xls'#$''.$BR$70]"</definedName>
    <definedName name="__0입_">"['file:////%EC%A0%84%EB%B3%91%EC%B2%A0/10.%20T200%20%EA%B4%80/%EA%B4%80%EB%A6%AC/PROJECT%EC%9B%90%EA%B0%80%EA%B4%80%EB%A6%AC/PROJECT%EB%B3%84%20%EC%9B%90%EA%B0%80%EA%B4%80%EB%A6%AC/V220/COSTBOM/2000%EB%85%8412%EC%9B%94/Book2.xls'#$''.$BP$68]"</definedName>
    <definedName name="__0종_">"['file://Beliava/%D0%9C%D0%BE%D0%B8%20%D0%B4%D0%BE%D0%BA%D1%83%D0%BC%D0%B5%D0%BD%D1%82%D1%8B/1%20BP%20UZDW%202007-2013/GENERAL/BOOK2.XLS'#$engline.CG$30293]"</definedName>
    <definedName name="__0차">"['file:////%EC%A0%84%EB%B3%91%EC%B2%A0/10.%20T200%20%EA%B4%80/%EA%B4%80%EB%A6%AC/PROJECT%EC%9B%90%EA%B0%80%EA%B4%80%EB%A6%AC/PROJECT%EB%B3%84%20%EC%9B%90%EA%B0%80%EA%B4%80%EB%A6%AC/V220/COSTBOM/2000%EB%85%8412%EC%9B%94/Book2.xls'#$''.$BP$68]"</definedName>
    <definedName name="__1_0Print_Area" localSheetId="1">#REF!</definedName>
    <definedName name="__1_0Print_Area">#REF!</definedName>
    <definedName name="__10_????" localSheetId="1">#REF!</definedName>
    <definedName name="__10_????">#REF!</definedName>
    <definedName name="__100_0누계기" localSheetId="1">#REF!</definedName>
    <definedName name="__100_0누계기">#REF!</definedName>
    <definedName name="__102_0누계생" localSheetId="1">#REF!</definedName>
    <definedName name="__102_0누계생">#REF!</definedName>
    <definedName name="__104_0누실마" localSheetId="1">#REF!</definedName>
    <definedName name="__104_0누실마">#REF!</definedName>
    <definedName name="__106_0누실적" localSheetId="1">#REF!</definedName>
    <definedName name="__106_0누실적">#REF!</definedName>
    <definedName name="__108_0실기버" localSheetId="1">#REF!</definedName>
    <definedName name="__108_0실기버">#REF!</definedName>
    <definedName name="__110_0실적마" localSheetId="1">#REF!</definedName>
    <definedName name="__110_0실적마">#REF!</definedName>
    <definedName name="__112ОБЛАСТЬ_ПЕЌАТ" localSheetId="1">#REF!</definedName>
    <definedName name="__112ОБЛАСТЬ_ПЕЌАТ">#REF!</definedName>
    <definedName name="__136_0_0입" localSheetId="1">#REF!</definedName>
    <definedName name="__136_0_0입">#REF!</definedName>
    <definedName name="__138_0_0차" localSheetId="1">#REF!</definedName>
    <definedName name="__138_0_0차">#REF!</definedName>
    <definedName name="__140_0_0입" localSheetId="1">#REF!</definedName>
    <definedName name="__140_0_0입">#REF!</definedName>
    <definedName name="__142_0_0차" localSheetId="1">#REF!</definedName>
    <definedName name="__142_0_0차">#REF!</definedName>
    <definedName name="__144_0계기" localSheetId="1">#REF!</definedName>
    <definedName name="__144_0계기">#REF!</definedName>
    <definedName name="__146_0계기en" localSheetId="1">#REF!</definedName>
    <definedName name="__146_0계기en">#REF!</definedName>
    <definedName name="__148_0계기" localSheetId="1">#REF!</definedName>
    <definedName name="__148_0계기">#REF!</definedName>
    <definedName name="__148_0누계기" localSheetId="1">#REF!</definedName>
    <definedName name="__148_0누계기">#REF!</definedName>
    <definedName name="__150_0계기en" localSheetId="1">#REF!</definedName>
    <definedName name="__150_0계기en">#REF!</definedName>
    <definedName name="__150_0누계생" localSheetId="1">#REF!</definedName>
    <definedName name="__150_0누계생">#REF!</definedName>
    <definedName name="__152_0누계기" localSheetId="1">#REF!</definedName>
    <definedName name="__152_0누계기">#REF!</definedName>
    <definedName name="__152_0누실마" localSheetId="1">#REF!</definedName>
    <definedName name="__152_0누실마">#REF!</definedName>
    <definedName name="__154_0누계생" localSheetId="1">#REF!</definedName>
    <definedName name="__154_0누계생">#REF!</definedName>
    <definedName name="__154_0누실적" localSheetId="1">#REF!</definedName>
    <definedName name="__154_0누실적">#REF!</definedName>
    <definedName name="__156_0누실마" localSheetId="1">#REF!</definedName>
    <definedName name="__156_0누실마">#REF!</definedName>
    <definedName name="__156_0실기버" localSheetId="1">#REF!</definedName>
    <definedName name="__156_0실기버">#REF!</definedName>
    <definedName name="__158_0누실적" localSheetId="1">#REF!</definedName>
    <definedName name="__158_0누실적">#REF!</definedName>
    <definedName name="__158_0실적마" localSheetId="1">#REF!</definedName>
    <definedName name="__158_0실적마">#REF!</definedName>
    <definedName name="__160_0실기버" localSheetId="1">#REF!</definedName>
    <definedName name="__160_0실기버">#REF!</definedName>
    <definedName name="__162_0실적마" localSheetId="1">#REF!</definedName>
    <definedName name="__162_0실적마">#REF!</definedName>
    <definedName name="__162ОБЛАСТЬ_ПЕЌАТ" localSheetId="1">#REF!</definedName>
    <definedName name="__162ОБЛАСТЬ_ПЕЌАТ">#REF!</definedName>
    <definedName name="__166ОБЛАСТЬ_ПЕЌАТ" localSheetId="1">#REF!</definedName>
    <definedName name="__166ОБЛАСТЬ_ПЕЌАТ">#REF!</definedName>
    <definedName name="__183_0_0입" localSheetId="1">#REF!</definedName>
    <definedName name="__183_0_0입">#REF!</definedName>
    <definedName name="__186_0_0차" localSheetId="1">#REF!</definedName>
    <definedName name="__186_0_0차">#REF!</definedName>
    <definedName name="__195_0계기" localSheetId="1">#REF!</definedName>
    <definedName name="__195_0계기">#REF!</definedName>
    <definedName name="__198_0계기en" localSheetId="1">#REF!</definedName>
    <definedName name="__198_0계기en">#REF!</definedName>
    <definedName name="__2_0Print_Area" localSheetId="1">#REF!</definedName>
    <definedName name="__2_0Print_Area">#REF!</definedName>
    <definedName name="__201_0누계기" localSheetId="1">#REF!</definedName>
    <definedName name="__201_0누계기">#REF!</definedName>
    <definedName name="__204_0누계생" localSheetId="1">#REF!</definedName>
    <definedName name="__204_0누계생">#REF!</definedName>
    <definedName name="__207_0누실마" localSheetId="1">#REF!</definedName>
    <definedName name="__207_0누실마">#REF!</definedName>
    <definedName name="__210_0누실적" localSheetId="1">#REF!</definedName>
    <definedName name="__210_0누실적">#REF!</definedName>
    <definedName name="__213_0실기버" localSheetId="1">#REF!</definedName>
    <definedName name="__213_0실기버">#REF!</definedName>
    <definedName name="__216_0실적마" localSheetId="1">#REF!</definedName>
    <definedName name="__216_0실적마">#REF!</definedName>
    <definedName name="__222ОБЛАСТЬ_ПЕЌАТ" localSheetId="1">#REF!</definedName>
    <definedName name="__222ОБЛАСТЬ_ПЕЌАТ">#REF!</definedName>
    <definedName name="__3_0Print_Area" localSheetId="1">#REF!</definedName>
    <definedName name="__3_0Print_Area">#REF!</definedName>
    <definedName name="__3_0실마" localSheetId="1">#REF!</definedName>
    <definedName name="__3_0실마">#REF!</definedName>
    <definedName name="__4_0Print_Area" localSheetId="1">#REF!</definedName>
    <definedName name="__4_0Print_Area">#REF!</definedName>
    <definedName name="__4_0실마" localSheetId="1">#REF!</definedName>
    <definedName name="__4_0실마">#REF!</definedName>
    <definedName name="__5_0실적" localSheetId="1">#REF!</definedName>
    <definedName name="__5_0실적">#REF!</definedName>
    <definedName name="__6_????" localSheetId="1">#REF!</definedName>
    <definedName name="__6_????">#REF!</definedName>
    <definedName name="__6_0실마" localSheetId="1">#REF!</definedName>
    <definedName name="__6_0실마">#REF!</definedName>
    <definedName name="__6_0실적" localSheetId="1">#REF!</definedName>
    <definedName name="__6_0실적">#REF!</definedName>
    <definedName name="__7_????" localSheetId="1">#REF!</definedName>
    <definedName name="__7_????">#REF!</definedName>
    <definedName name="__8_0Print_Area" localSheetId="1">#REF!</definedName>
    <definedName name="__8_0Print_Area">#REF!</definedName>
    <definedName name="__8_0실적" localSheetId="1">#REF!</definedName>
    <definedName name="__8_0실적">#REF!</definedName>
    <definedName name="__9_????" localSheetId="1">#REF!</definedName>
    <definedName name="__9_????">#REF!</definedName>
    <definedName name="__9_0실적" localSheetId="1">#REF!</definedName>
    <definedName name="__9_0실적">#REF!</definedName>
    <definedName name="__91_0_0입" localSheetId="1">#REF!</definedName>
    <definedName name="__91_0_0입">#REF!</definedName>
    <definedName name="__92_0_0차" localSheetId="1">#REF!</definedName>
    <definedName name="__92_0_0차">#REF!</definedName>
    <definedName name="__96_0계기" localSheetId="1">#REF!</definedName>
    <definedName name="__96_0계기">#REF!</definedName>
    <definedName name="__98_0계기en" localSheetId="1">#REF!</definedName>
    <definedName name="__98_0계기en">#REF!</definedName>
    <definedName name="__A1" localSheetId="1" hidden="1">#REF!</definedName>
    <definedName name="__A1" hidden="1">#REF!</definedName>
    <definedName name="__a12" hidden="1">{"'Monthly 1997'!$A$3:$S$89"}</definedName>
    <definedName name="__a145" localSheetId="1">#REF!</definedName>
    <definedName name="__a145">#REF!</definedName>
    <definedName name="__a146" localSheetId="1">#REF!</definedName>
    <definedName name="__a146">#REF!</definedName>
    <definedName name="__a147" localSheetId="1">#REF!</definedName>
    <definedName name="__a147">#REF!</definedName>
    <definedName name="__A20" localSheetId="1">#REF!</definedName>
    <definedName name="__A20">#REF!</definedName>
    <definedName name="__A444444" localSheetId="1">[1]К.смета!#REF!</definedName>
    <definedName name="__A444444">[1]К.смета!#REF!</definedName>
    <definedName name="__A65555" localSheetId="1">#REF!</definedName>
    <definedName name="__A65555">#REF!</definedName>
    <definedName name="__A65655" localSheetId="1">#REF!</definedName>
    <definedName name="__A65655">#REF!</definedName>
    <definedName name="__A65900" localSheetId="1">#REF!</definedName>
    <definedName name="__A65900">#REF!</definedName>
    <definedName name="__A999999">#N/A</definedName>
    <definedName name="__ap2">#N/A</definedName>
    <definedName name="__AT1" hidden="1">{#N/A,#N/A,FALSE,"인원";#N/A,#N/A,FALSE,"비용2";#N/A,#N/A,FALSE,"비용1";#N/A,#N/A,FALSE,"비용";#N/A,#N/A,FALSE,"보증2";#N/A,#N/A,FALSE,"보증1";#N/A,#N/A,FALSE,"보증";#N/A,#N/A,FALSE,"손익1";#N/A,#N/A,FALSE,"손익";#N/A,#N/A,FALSE,"부서별매출";#N/A,#N/A,FALSE,"매출"}</definedName>
    <definedName name="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AT3" hidden="1">{#N/A,#N/A,FALSE,"인원";#N/A,#N/A,FALSE,"비용2";#N/A,#N/A,FALSE,"비용1";#N/A,#N/A,FALSE,"비용";#N/A,#N/A,FALSE,"보증2";#N/A,#N/A,FALSE,"보증1";#N/A,#N/A,FALSE,"보증";#N/A,#N/A,FALSE,"손익1";#N/A,#N/A,FALSE,"손익";#N/A,#N/A,FALSE,"부서별매출";#N/A,#N/A,FALSE,"매출"}</definedName>
    <definedName name="__C65537" localSheetId="1">#REF!</definedName>
    <definedName name="__C65537">#REF!</definedName>
    <definedName name="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CT5" localSheetId="1">#REF!</definedName>
    <definedName name="__CT5">#REF!</definedName>
    <definedName name="__DAT1" localSheetId="1">#REF!</definedName>
    <definedName name="__DAT1">#REF!</definedName>
    <definedName name="__DAT10" localSheetId="1">#REF!</definedName>
    <definedName name="__DAT10">#REF!</definedName>
    <definedName name="__DAT11" localSheetId="1">#REF!</definedName>
    <definedName name="__DAT11">#REF!</definedName>
    <definedName name="__DAT12" localSheetId="1">#REF!</definedName>
    <definedName name="__DAT12">#REF!</definedName>
    <definedName name="__DAT13" localSheetId="1">#REF!</definedName>
    <definedName name="__DAT13">#REF!</definedName>
    <definedName name="__DAT14" localSheetId="1">#REF!</definedName>
    <definedName name="__DAT14">#REF!</definedName>
    <definedName name="__DAT15" localSheetId="1">#REF!</definedName>
    <definedName name="__DAT15">#REF!</definedName>
    <definedName name="__DAT16" localSheetId="1">#REF!</definedName>
    <definedName name="__DAT16">#REF!</definedName>
    <definedName name="__DAT17" localSheetId="1">#REF!</definedName>
    <definedName name="__DAT17">#REF!</definedName>
    <definedName name="__DAT2" localSheetId="1">#REF!</definedName>
    <definedName name="__DAT2">#REF!</definedName>
    <definedName name="__DAT3" localSheetId="1">#REF!</definedName>
    <definedName name="__DAT3">#REF!</definedName>
    <definedName name="__DAT4" localSheetId="1">#REF!</definedName>
    <definedName name="__DAT4">#REF!</definedName>
    <definedName name="__DAT5" localSheetId="1">#REF!</definedName>
    <definedName name="__DAT5">#REF!</definedName>
    <definedName name="__DAT6" localSheetId="1">#REF!</definedName>
    <definedName name="__DAT6">#REF!</definedName>
    <definedName name="__DAT7" localSheetId="1">#REF!</definedName>
    <definedName name="__DAT7">#REF!</definedName>
    <definedName name="__DAT8" localSheetId="1">#REF!</definedName>
    <definedName name="__DAT8">#REF!</definedName>
    <definedName name="__DAT9" localSheetId="1">#REF!</definedName>
    <definedName name="__DAT9">#REF!</definedName>
    <definedName name="__day3" localSheetId="1">#REF!</definedName>
    <definedName name="__day3">#REF!</definedName>
    <definedName name="__day4" localSheetId="1">#REF!</definedName>
    <definedName name="__day4">#REF!</definedName>
    <definedName name="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FF3" localSheetId="1">#REF!</definedName>
    <definedName name="__FF3">#REF!</definedName>
    <definedName name="__FNO2" localSheetId="1">#REF!</definedName>
    <definedName name="__FNO2">#REF!</definedName>
    <definedName name="__I______AU__E" localSheetId="1">#REF!</definedName>
    <definedName name="__I______AU__E">#REF!</definedName>
    <definedName name="__INT2" hidden="1">{#N/A,#N/A,TRUE,"일정"}</definedName>
    <definedName name="__J200" hidden="1">{#N/A,#N/A,FALSE,"인원";#N/A,#N/A,FALSE,"비용2";#N/A,#N/A,FALSE,"비용1";#N/A,#N/A,FALSE,"비용";#N/A,#N/A,FALSE,"보증2";#N/A,#N/A,FALSE,"보증1";#N/A,#N/A,FALSE,"보증";#N/A,#N/A,FALSE,"손익1";#N/A,#N/A,FALSE,"손익";#N/A,#N/A,FALSE,"부서별매출";#N/A,#N/A,FALSE,"매출"}</definedName>
    <definedName name="__JAP97" localSheetId="1">#REF!</definedName>
    <definedName name="__JAP97">#REF!</definedName>
    <definedName name="__JAP98" localSheetId="1">#REF!</definedName>
    <definedName name="__JAP98">#REF!</definedName>
    <definedName name="__KOR97" localSheetId="1">#REF!</definedName>
    <definedName name="__KOR97">#REF!</definedName>
    <definedName name="__KOR98" localSheetId="1">#REF!</definedName>
    <definedName name="__KOR98">#REF!</definedName>
    <definedName name="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NFT1" localSheetId="1">#REF!,#REF!,#REF!,#REF!</definedName>
    <definedName name="__NFT1">#REF!,#REF!,#REF!,#REF!</definedName>
    <definedName name="__Per2">#N/A</definedName>
    <definedName name="__PNT1" localSheetId="1">#REF!</definedName>
    <definedName name="__PNT1">#REF!</definedName>
    <definedName name="__PNT2" localSheetId="1">#REF!</definedName>
    <definedName name="__PNT2">#REF!</definedName>
    <definedName name="__RR2" hidden="1">{#N/A,#N/A,FALSE,"단축1";#N/A,#N/A,FALSE,"단축2";#N/A,#N/A,FALSE,"단축3";#N/A,#N/A,FALSE,"장축";#N/A,#N/A,FALSE,"4WD"}</definedName>
    <definedName name="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Tir1" hidden="1">{#N/A,#N/A,TRUE,"일정"}</definedName>
    <definedName name="__Tit1">#N/A</definedName>
    <definedName name="__Tit2">#N/A</definedName>
    <definedName name="__Tit3">#N/A</definedName>
    <definedName name="__Tit4">#N/A</definedName>
    <definedName name="__top1">{30,140,350,160,"",""}</definedName>
    <definedName name="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tt1" hidden="1">{#N/A,#N/A,TRUE,"일정"}</definedName>
    <definedName name="__tt195" localSheetId="1">#REF!</definedName>
    <definedName name="__tt195">#REF!</definedName>
    <definedName name="__TTT1" localSheetId="1">#REF!</definedName>
    <definedName name="__TTT1">#REF!</definedName>
    <definedName name="__TXD1" localSheetId="1">#REF!</definedName>
    <definedName name="__TXD1">#REF!</definedName>
    <definedName name="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xlfn.BAHTTEXT" hidden="1">#NAME?</definedName>
    <definedName name="__xlfn.RTD" hidden="1">#NAME?</definedName>
    <definedName name="_05_3_9" localSheetId="1">#REF!</definedName>
    <definedName name="_05_3_9">#REF!</definedName>
    <definedName name="_08">#N/A</definedName>
    <definedName name="_088" localSheetId="1">#REF!</definedName>
    <definedName name="_088">#REF!</definedName>
    <definedName name="_1">"['file:///A:/JUNG/W-CAR/96YEAR/W-100.XLS'#$'W-현원가'.$AE$7711]"</definedName>
    <definedName name="_1.1_Heat_radiation" localSheetId="1">#REF!</definedName>
    <definedName name="_1.1_Heat_radiation">#REF!</definedName>
    <definedName name="_1.10_Operation_stroke" localSheetId="1">#REF!</definedName>
    <definedName name="_1.10_Operation_stroke">#REF!</definedName>
    <definedName name="_1.11_Holding_force_of_door" localSheetId="1">#REF!</definedName>
    <definedName name="_1.11_Holding_force_of_door">#REF!</definedName>
    <definedName name="_1.12_Water_flow_noise" localSheetId="1">#REF!</definedName>
    <definedName name="_1.12_Water_flow_noise">#REF!</definedName>
    <definedName name="_1.13_Smell" localSheetId="1">#REF!</definedName>
    <definedName name="_1.13_Smell">#REF!</definedName>
    <definedName name="_1.2_Air_flow_resistance" localSheetId="1">#REF!</definedName>
    <definedName name="_1.2_Air_flow_resistance">#REF!</definedName>
    <definedName name="_1.3_Air_flow_distribution" localSheetId="1">#REF!</definedName>
    <definedName name="_1.3_Air_flow_distribution">#REF!</definedName>
    <definedName name="_1.4_Temp._control" localSheetId="1">#REF!</definedName>
    <definedName name="_1.4_Temp._control">#REF!</definedName>
    <definedName name="_1.5_Warm_water_pressure" localSheetId="1">#REF!</definedName>
    <definedName name="_1.5_Warm_water_pressure">#REF!</definedName>
    <definedName name="_1.6_Air_leak" localSheetId="1">#REF!</definedName>
    <definedName name="_1.6_Air_leak">#REF!</definedName>
    <definedName name="_1.7_Operating_force" localSheetId="1">#REF!</definedName>
    <definedName name="_1.7_Operating_force">#REF!</definedName>
    <definedName name="_1.8_Operating_feel" localSheetId="1">#REF!</definedName>
    <definedName name="_1.8_Operating_feel">#REF!</definedName>
    <definedName name="_1.9_Operation_noise" localSheetId="1">#REF!</definedName>
    <definedName name="_1.9_Operation_noise">#REF!</definedName>
    <definedName name="_1_0Print_Area" localSheetId="1">#REF!</definedName>
    <definedName name="_1_0Print_Area">#REF!</definedName>
    <definedName name="_10" localSheetId="1">#REF!</definedName>
    <definedName name="_10">#REF!</definedName>
    <definedName name="_10_??" hidden="1">{#N/A,#N/A,FALSE,"??";#N/A,#N/A,FALSE,"??2";#N/A,#N/A,FALSE,"??1";#N/A,#N/A,FALSE,"??";#N/A,#N/A,FALSE,"??2";#N/A,#N/A,FALSE,"??1";#N/A,#N/A,FALSE,"??";#N/A,#N/A,FALSE,"??1";#N/A,#N/A,FALSE,"??";#N/A,#N/A,FALSE,"?????";#N/A,#N/A,FALSE,"??"}</definedName>
    <definedName name="_10_????" localSheetId="1">#REF!</definedName>
    <definedName name="_10_????">#REF!</definedName>
    <definedName name="_10_0실마" localSheetId="1">#REF!</definedName>
    <definedName name="_10_0실마">#REF!</definedName>
    <definedName name="_10_0실적" localSheetId="1">#REF!</definedName>
    <definedName name="_10_0실적">#REF!</definedName>
    <definedName name="_100_0누계기" localSheetId="1">#REF!</definedName>
    <definedName name="_100_0누계기">#REF!</definedName>
    <definedName name="_100_0누실적" localSheetId="1">#REF!</definedName>
    <definedName name="_100_0누실적">#REF!</definedName>
    <definedName name="_100_0실적마" localSheetId="1">#REF!</definedName>
    <definedName name="_100_0실적마">#REF!</definedName>
    <definedName name="_1000____0누계생" localSheetId="1">#REF!</definedName>
    <definedName name="_1000____0누계생">#REF!</definedName>
    <definedName name="_1001____0누실마" localSheetId="1">#REF!</definedName>
    <definedName name="_1001____0누실마">#REF!</definedName>
    <definedName name="_1002____0누실적" localSheetId="1">#REF!</definedName>
    <definedName name="_1002____0누실적">#REF!</definedName>
    <definedName name="_1003____0실기버" localSheetId="1">#REF!</definedName>
    <definedName name="_1003____0실기버">#REF!</definedName>
    <definedName name="_1004____0실적마" localSheetId="1">#REF!</definedName>
    <definedName name="_1004____0실적마">#REF!</definedName>
    <definedName name="_1006_0_0입" localSheetId="1">#REF!</definedName>
    <definedName name="_1006_0_0입">#REF!</definedName>
    <definedName name="_1007_0_0차" localSheetId="1">#REF!</definedName>
    <definedName name="_1007_0_0차">#REF!</definedName>
    <definedName name="_101_0계기" localSheetId="1">#REF!</definedName>
    <definedName name="_101_0계기">#REF!</definedName>
    <definedName name="_101_0누계생" localSheetId="1">#REF!</definedName>
    <definedName name="_101_0누계생">#REF!</definedName>
    <definedName name="_101_0실기버" localSheetId="1">#REF!</definedName>
    <definedName name="_101_0실기버">#REF!</definedName>
    <definedName name="_1011_ОБЛАСТЬ_ПЕЌАТ" localSheetId="1">#REF!</definedName>
    <definedName name="_1011_ОБЛАСТЬ_ПЕЌАТ">#REF!</definedName>
    <definedName name="_1012¿¹_êÃÑ°ý½ÃÆ_¼³ONLY" localSheetId="1">#REF!</definedName>
    <definedName name="_1012¿¹_êÃÑ°ý½ÃÆ_¼³ONLY">#REF!</definedName>
    <definedName name="_1013_0Crite" localSheetId="1">#REF!</definedName>
    <definedName name="_1013_0Crite">#REF!</definedName>
    <definedName name="_1016±âÁ¸Â÷¹_Á_Á¡" localSheetId="1">#REF!</definedName>
    <definedName name="_1016±âÁ¸Â÷¹_Á_Á¡">#REF!</definedName>
    <definedName name="_1017±aA¸A÷¹RA_A¡" localSheetId="1">#REF!</definedName>
    <definedName name="_1017±aA¸A÷¹RA_A¡">#REF!</definedName>
    <definedName name="_1019_0" localSheetId="1">#REF!</definedName>
    <definedName name="_1019_0">#REF!</definedName>
    <definedName name="_102_0누계생" localSheetId="1">#REF!</definedName>
    <definedName name="_102_0누계생">#REF!</definedName>
    <definedName name="_102_0누실마" localSheetId="1">#REF!</definedName>
    <definedName name="_102_0누실마">#REF!</definedName>
    <definedName name="_102_0실적마" localSheetId="1">#REF!</definedName>
    <definedName name="_102_0실적마">#REF!</definedName>
    <definedName name="_102ОБЛАСТЬ_ПЕЌАТ" localSheetId="1">#REF!</definedName>
    <definedName name="_102ОБЛАСТЬ_ПЕЌАТ">#REF!</definedName>
    <definedName name="_103___0Print_Area" localSheetId="1">#REF!</definedName>
    <definedName name="_103___0Print_Area">#REF!</definedName>
    <definedName name="_103_0계기en" localSheetId="1">#REF!</definedName>
    <definedName name="_103_0계기en">#REF!</definedName>
    <definedName name="_103_0누실적" localSheetId="1">#REF!</definedName>
    <definedName name="_103_0누실적">#REF!</definedName>
    <definedName name="_1030_0_0입" localSheetId="1">#REF!</definedName>
    <definedName name="_1030_0_0입">#REF!</definedName>
    <definedName name="_1031_0_0차" localSheetId="1">#REF!</definedName>
    <definedName name="_1031_0_0차">#REF!</definedName>
    <definedName name="_1035____0실마" localSheetId="1">#REF!</definedName>
    <definedName name="_1035____0실마">#REF!</definedName>
    <definedName name="_1036_0계기" localSheetId="1">#REF!</definedName>
    <definedName name="_1036_0계기">#REF!</definedName>
    <definedName name="_1037_0계기en" localSheetId="1">#REF!</definedName>
    <definedName name="_1037_0계기en">#REF!</definedName>
    <definedName name="_1038_0누계기" localSheetId="1">#REF!</definedName>
    <definedName name="_1038_0누계기">#REF!</definedName>
    <definedName name="_1039_0누계생" localSheetId="1">#REF!</definedName>
    <definedName name="_1039_0누계생">#REF!</definedName>
    <definedName name="_104_0_0입" localSheetId="1">#REF!</definedName>
    <definedName name="_104_0_0입">#REF!</definedName>
    <definedName name="_104_0누실마" localSheetId="1">#REF!</definedName>
    <definedName name="_104_0누실마">#REF!</definedName>
    <definedName name="_104_0실기버" localSheetId="1">#REF!</definedName>
    <definedName name="_104_0실기버">#REF!</definedName>
    <definedName name="_1040_0누실마" localSheetId="1">#REF!</definedName>
    <definedName name="_1040_0누실마">#REF!</definedName>
    <definedName name="_1041_0누실적" localSheetId="1">#REF!</definedName>
    <definedName name="_1041_0누실적">#REF!</definedName>
    <definedName name="_1042_0실기버" localSheetId="1">#REF!</definedName>
    <definedName name="_1042_0실기버">#REF!</definedName>
    <definedName name="_1043_0실적마" localSheetId="1">#REF!</definedName>
    <definedName name="_1043_0실적마">#REF!</definedName>
    <definedName name="_1045Å_____R3_t" localSheetId="1">#REF!</definedName>
    <definedName name="_1045Å_____R3_t">#REF!</definedName>
    <definedName name="_1046____0실적" localSheetId="1">#REF!</definedName>
    <definedName name="_1046____0실적">#REF!</definedName>
    <definedName name="_1046ÁÖ¿ä¹_Á_Á¡" localSheetId="1">#REF!</definedName>
    <definedName name="_1046ÁÖ¿ä¹_Á_Á¡">#REF!</definedName>
    <definedName name="_1047AO¿a¹RA_A¡" localSheetId="1">#REF!</definedName>
    <definedName name="_1047AO¿a¹RA_A¡">#REF!</definedName>
    <definedName name="_1048F_0Datab" localSheetId="1">#REF!</definedName>
    <definedName name="_1048F_0Datab">#REF!</definedName>
    <definedName name="_1049n_0Extr" localSheetId="1">#REF!</definedName>
    <definedName name="_1049n_0Extr">#REF!</definedName>
    <definedName name="_104ОБЛАСТЬ_ПЕЌАТ" localSheetId="1">#REF!</definedName>
    <definedName name="_104ОБЛАСТЬ_ПЕЌАТ">#REF!</definedName>
    <definedName name="_105_0누계기" localSheetId="1">#REF!</definedName>
    <definedName name="_105_0누계기">#REF!</definedName>
    <definedName name="_105_0실적마" localSheetId="1">#REF!</definedName>
    <definedName name="_105_0실적마">#REF!</definedName>
    <definedName name="_1051ОБЛАСТЬ_ПЕЌАТ" localSheetId="1">#REF!</definedName>
    <definedName name="_1051ОБЛАСТЬ_ПЕЌАТ">#REF!</definedName>
    <definedName name="_1053__0_S" localSheetId="1" hidden="1">#REF!</definedName>
    <definedName name="_1053__0_S" hidden="1">#REF!</definedName>
    <definedName name="_106_0누실적" localSheetId="1">#REF!</definedName>
    <definedName name="_106_0누실적">#REF!</definedName>
    <definedName name="_107_0누계생" localSheetId="1">#REF!</definedName>
    <definedName name="_107_0누계생">#REF!</definedName>
    <definedName name="_108_0_0차" localSheetId="1">#REF!</definedName>
    <definedName name="_108_0_0차">#REF!</definedName>
    <definedName name="_108_0실기버" localSheetId="1">#REF!</definedName>
    <definedName name="_108_0실기버">#REF!</definedName>
    <definedName name="_109_0누실마" localSheetId="1">#REF!</definedName>
    <definedName name="_109_0누실마">#REF!</definedName>
    <definedName name="_1096_____0Print_Area" localSheetId="1">#REF!</definedName>
    <definedName name="_1096_____0Print_Area">#REF!</definedName>
    <definedName name="_109ОБЛАСТЬ_ПЕЌАТ" localSheetId="1">#REF!</definedName>
    <definedName name="_109ОБЛАСТЬ_ПЕЌАТ">#REF!</definedName>
    <definedName name="_11_????" localSheetId="1">#REF!</definedName>
    <definedName name="_11_????">#REF!</definedName>
    <definedName name="_110_0실적마" localSheetId="1">#REF!</definedName>
    <definedName name="_110_0실적마">#REF!</definedName>
    <definedName name="_111" localSheetId="1">#REF!</definedName>
    <definedName name="_111">#REF!</definedName>
    <definedName name="_111_0누실적" localSheetId="1">#REF!</definedName>
    <definedName name="_111_0누실적">#REF!</definedName>
    <definedName name="_112ОБЛАСТЬ_ПЕЌАТ" localSheetId="1">#REF!</definedName>
    <definedName name="_112ОБЛАСТЬ_ПЕЌАТ">#REF!</definedName>
    <definedName name="_113_0실기버" localSheetId="1">#REF!</definedName>
    <definedName name="_113_0실기버">#REF!</definedName>
    <definedName name="_115_0실적마" localSheetId="1">#REF!</definedName>
    <definedName name="_115_0실적마">#REF!</definedName>
    <definedName name="_117_0계기" localSheetId="1">#REF!</definedName>
    <definedName name="_117_0계기">#REF!</definedName>
    <definedName name="_119ОБЛАСТЬ_ПЕЌАТ" localSheetId="1">#REF!</definedName>
    <definedName name="_119ОБЛАСТЬ_ПЕЌАТ">#REF!</definedName>
    <definedName name="_12" localSheetId="1">#REF!</definedName>
    <definedName name="_12">#REF!</definedName>
    <definedName name="_12_???" hidden="1">{#N/A,#N/A,FALSE,"??????? (5)";#N/A,#N/A,FALSE,"??????? (7)";#N/A,#N/A,FALSE,"??????? (6)";#N/A,#N/A,FALSE,"??????? (2)";#N/A,#N/A,FALSE,"???????";#N/A,#N/A,FALSE,"???????";#N/A,#N/A,FALSE,"???????";#N/A,#N/A,FALSE,"???????";#N/A,#N/A,FALSE,"???????";#N/A,#N/A,FALSE,"????? (2)";#N/A,#N/A,FALSE,"96 ????";#N/A,#N/A,FALSE,"????";#N/A,#N/A,FALSE,"??";#N/A,#N/A,FALSE,"??";#N/A,#N/A,FALSE,"??????"}</definedName>
    <definedName name="_12_0실적" localSheetId="1">#REF!</definedName>
    <definedName name="_12_0실적">#REF!</definedName>
    <definedName name="_121_0계기en" localSheetId="1">#REF!</definedName>
    <definedName name="_121_0계기en">#REF!</definedName>
    <definedName name="_125_0누계기" localSheetId="1">#REF!</definedName>
    <definedName name="_125_0누계기">#REF!</definedName>
    <definedName name="_129_0누계생" localSheetId="1">#REF!</definedName>
    <definedName name="_129_0누계생">#REF!</definedName>
    <definedName name="_13_????" localSheetId="1">#REF!</definedName>
    <definedName name="_13_????">#REF!</definedName>
    <definedName name="_133_0누실마" localSheetId="1">#REF!</definedName>
    <definedName name="_133_0누실마">#REF!</definedName>
    <definedName name="_136_0_0입" localSheetId="1">#REF!</definedName>
    <definedName name="_136_0_0입">#REF!</definedName>
    <definedName name="_137_0누실적" localSheetId="1">#REF!</definedName>
    <definedName name="_137_0누실적">#REF!</definedName>
    <definedName name="_138_0_0차" localSheetId="1">#REF!</definedName>
    <definedName name="_138_0_0차">#REF!</definedName>
    <definedName name="_14" localSheetId="1">#REF!</definedName>
    <definedName name="_14">#REF!</definedName>
    <definedName name="_14_0실적" localSheetId="1">#REF!</definedName>
    <definedName name="_14_0실적">#REF!</definedName>
    <definedName name="_140_0_0입" localSheetId="1">#REF!</definedName>
    <definedName name="_140_0_0입">#REF!</definedName>
    <definedName name="_141_0실기버" localSheetId="1">#REF!</definedName>
    <definedName name="_141_0실기버">#REF!</definedName>
    <definedName name="_142_0_0차" localSheetId="1">#REF!</definedName>
    <definedName name="_142_0_0차">#REF!</definedName>
    <definedName name="_144_0_0입" localSheetId="1">#REF!</definedName>
    <definedName name="_144_0_0입">#REF!</definedName>
    <definedName name="_144_0계기" localSheetId="1">#REF!</definedName>
    <definedName name="_144_0계기">#REF!</definedName>
    <definedName name="_145_0실적마" localSheetId="1">#REF!</definedName>
    <definedName name="_145_0실적마">#REF!</definedName>
    <definedName name="_146_0_0차" localSheetId="1">#REF!</definedName>
    <definedName name="_146_0_0차">#REF!</definedName>
    <definedName name="_146_0계기en" localSheetId="1">#REF!</definedName>
    <definedName name="_146_0계기en">#REF!</definedName>
    <definedName name="_147_0_0입" localSheetId="1">#REF!</definedName>
    <definedName name="_147_0_0입">#REF!</definedName>
    <definedName name="_148_0계기" localSheetId="1">#REF!</definedName>
    <definedName name="_148_0계기">#REF!</definedName>
    <definedName name="_148_0누계기" localSheetId="1">#REF!</definedName>
    <definedName name="_148_0누계기">#REF!</definedName>
    <definedName name="_15_????" localSheetId="1">#REF!</definedName>
    <definedName name="_15_????">#REF!</definedName>
    <definedName name="_15_0실적" localSheetId="1">#REF!</definedName>
    <definedName name="_15_0실적">#REF!</definedName>
    <definedName name="_150_0_0차" localSheetId="1">#REF!</definedName>
    <definedName name="_150_0_0차">#REF!</definedName>
    <definedName name="_150_0계기en" localSheetId="1">#REF!</definedName>
    <definedName name="_150_0계기en">#REF!</definedName>
    <definedName name="_150_0누계생" localSheetId="1">#REF!</definedName>
    <definedName name="_150_0누계생">#REF!</definedName>
    <definedName name="_152_0누계기" localSheetId="1">#REF!</definedName>
    <definedName name="_152_0누계기">#REF!</definedName>
    <definedName name="_152_0누실마" localSheetId="1">#REF!</definedName>
    <definedName name="_152_0누실마">#REF!</definedName>
    <definedName name="_1524______0Print_Area" localSheetId="1">#REF!</definedName>
    <definedName name="_1524______0Print_Area">#REF!</definedName>
    <definedName name="_1533______0실마" localSheetId="1">#REF!</definedName>
    <definedName name="_1533______0실마">#REF!</definedName>
    <definedName name="_153ОБЛАСТЬ_ПЕЌАТ" localSheetId="1">#REF!</definedName>
    <definedName name="_153ОБЛАСТЬ_ПЕЌАТ">#REF!</definedName>
    <definedName name="_154_0누계생" localSheetId="1">#REF!</definedName>
    <definedName name="_154_0누계생">#REF!</definedName>
    <definedName name="_154_0누실적" localSheetId="1">#REF!</definedName>
    <definedName name="_154_0누실적">#REF!</definedName>
    <definedName name="_1542______0실적" localSheetId="1">#REF!</definedName>
    <definedName name="_1542______0실적">#REF!</definedName>
    <definedName name="_156_0계기" localSheetId="1">#REF!</definedName>
    <definedName name="_156_0계기">#REF!</definedName>
    <definedName name="_156_0누실마" localSheetId="1">#REF!</definedName>
    <definedName name="_156_0누실마">#REF!</definedName>
    <definedName name="_156_0실기버" localSheetId="1">#REF!</definedName>
    <definedName name="_156_0실기버">#REF!</definedName>
    <definedName name="_158_0누실적" localSheetId="1">#REF!</definedName>
    <definedName name="_158_0누실적">#REF!</definedName>
    <definedName name="_158_0실적마" localSheetId="1">#REF!</definedName>
    <definedName name="_158_0실적마">#REF!</definedName>
    <definedName name="_16_????" localSheetId="1">#REF!</definedName>
    <definedName name="_16_????">#REF!</definedName>
    <definedName name="_16_0실마" localSheetId="1">#REF!</definedName>
    <definedName name="_16_0실마">#REF!</definedName>
    <definedName name="_160_0실기버" localSheetId="1">#REF!</definedName>
    <definedName name="_160_0실기버">#REF!</definedName>
    <definedName name="_161_0계기" localSheetId="1">#REF!</definedName>
    <definedName name="_161_0계기">#REF!</definedName>
    <definedName name="_162_0계기en" localSheetId="1">#REF!</definedName>
    <definedName name="_162_0계기en">#REF!</definedName>
    <definedName name="_162_0실적마" localSheetId="1">#REF!</definedName>
    <definedName name="_162_0실적마">#REF!</definedName>
    <definedName name="_162ОБЛАСТЬ_ПЕЌАТ" localSheetId="1">#REF!</definedName>
    <definedName name="_162ОБЛАСТЬ_ПЕЌАТ">#REF!</definedName>
    <definedName name="_166ОБЛАСТЬ_ПЕЌАТ" localSheetId="1">#REF!</definedName>
    <definedName name="_166ОБЛАСТЬ_ПЕЌАТ">#REF!</definedName>
    <definedName name="_167_0계기en" localSheetId="1">#REF!</definedName>
    <definedName name="_167_0계기en">#REF!</definedName>
    <definedName name="_168_0누계기" localSheetId="1">#REF!</definedName>
    <definedName name="_168_0누계기">#REF!</definedName>
    <definedName name="_17_0실마" localSheetId="1">#REF!</definedName>
    <definedName name="_17_0실마">#REF!</definedName>
    <definedName name="_173_0누계기" localSheetId="1">#REF!</definedName>
    <definedName name="_173_0누계기">#REF!</definedName>
    <definedName name="_174_0누계생" localSheetId="1">#REF!</definedName>
    <definedName name="_174_0누계생">#REF!</definedName>
    <definedName name="_179_0누계생" localSheetId="1">#REF!</definedName>
    <definedName name="_179_0누계생">#REF!</definedName>
    <definedName name="_180_0누실마" localSheetId="1">#REF!</definedName>
    <definedName name="_180_0누실마">#REF!</definedName>
    <definedName name="_182_0_0입" localSheetId="1">#REF!</definedName>
    <definedName name="_182_0_0입">#REF!</definedName>
    <definedName name="_183_0_0입" localSheetId="1">#REF!</definedName>
    <definedName name="_183_0_0입">#REF!</definedName>
    <definedName name="_185_0_0입" localSheetId="1">#REF!</definedName>
    <definedName name="_185_0_0입">#REF!</definedName>
    <definedName name="_185_0_0차" localSheetId="1">#REF!</definedName>
    <definedName name="_185_0_0차">#REF!</definedName>
    <definedName name="_185_0누실마" localSheetId="1">#REF!</definedName>
    <definedName name="_185_0누실마">#REF!</definedName>
    <definedName name="_186_0_0차" localSheetId="1">#REF!</definedName>
    <definedName name="_186_0_0차">#REF!</definedName>
    <definedName name="_186_0누실적" localSheetId="1">#REF!</definedName>
    <definedName name="_186_0누실적">#REF!</definedName>
    <definedName name="_187____0실마" localSheetId="1">#REF!</definedName>
    <definedName name="_187____0실마">#REF!</definedName>
    <definedName name="_188____0실적" localSheetId="1">#REF!</definedName>
    <definedName name="_188____0실적">#REF!</definedName>
    <definedName name="_188_0_0차" localSheetId="1">#REF!</definedName>
    <definedName name="_188_0_0차">#REF!</definedName>
    <definedName name="_189_0_0입" localSheetId="1">#REF!</definedName>
    <definedName name="_189_0_0입">#REF!</definedName>
    <definedName name="_191_0누실적" localSheetId="1">#REF!</definedName>
    <definedName name="_191_0누실적">#REF!</definedName>
    <definedName name="_192_0_0차" localSheetId="1">#REF!</definedName>
    <definedName name="_192_0_0차">#REF!</definedName>
    <definedName name="_192_0실기버" localSheetId="1">#REF!</definedName>
    <definedName name="_192_0실기버">#REF!</definedName>
    <definedName name="_194___0계기" localSheetId="1">#REF!</definedName>
    <definedName name="_194___0계기">#REF!</definedName>
    <definedName name="_195_0계기" localSheetId="1">#REF!</definedName>
    <definedName name="_195_0계기">#REF!</definedName>
    <definedName name="_197___0계기en" localSheetId="1">#REF!</definedName>
    <definedName name="_197___0계기en">#REF!</definedName>
    <definedName name="_197_0계기" localSheetId="1">#REF!</definedName>
    <definedName name="_197_0계기">#REF!</definedName>
    <definedName name="_197_0실기버" localSheetId="1">#REF!</definedName>
    <definedName name="_197_0실기버">#REF!</definedName>
    <definedName name="_1970_______0Print_Area" localSheetId="1">#REF!</definedName>
    <definedName name="_1970_______0Print_Area">#REF!</definedName>
    <definedName name="_1979_______0실마" localSheetId="1">#REF!</definedName>
    <definedName name="_1979_______0실마">#REF!</definedName>
    <definedName name="_198_0계기en" localSheetId="1">#REF!</definedName>
    <definedName name="_198_0계기en">#REF!</definedName>
    <definedName name="_198_0실적마" localSheetId="1">#REF!</definedName>
    <definedName name="_198_0실적마">#REF!</definedName>
    <definedName name="_1988_______0실적" localSheetId="1">#REF!</definedName>
    <definedName name="_1988_______0실적">#REF!</definedName>
    <definedName name="_2" localSheetId="1">#REF!</definedName>
    <definedName name="_2">#REF!</definedName>
    <definedName name="_2.1_Airtightness_of_core" localSheetId="1">#REF!</definedName>
    <definedName name="_2.1_Airtightness_of_core">#REF!</definedName>
    <definedName name="_2.2_Core_press_resistance" localSheetId="1">#REF!</definedName>
    <definedName name="_2.2_Core_press_resistance">#REF!</definedName>
    <definedName name="_2.3_Core_negative_press." localSheetId="1">#REF!</definedName>
    <definedName name="_2.3_Core_negative_press.">#REF!</definedName>
    <definedName name="_2.4_Mounting_portions" localSheetId="1">#REF!</definedName>
    <definedName name="_2.4_Mounting_portions">#REF!</definedName>
    <definedName name="_2.5_Link_part_strength" localSheetId="1">#REF!</definedName>
    <definedName name="_2.5_Link_part_strength">#REF!</definedName>
    <definedName name="_2.6_Wire_clamp_strength" localSheetId="1">#REF!</definedName>
    <definedName name="_2.6_Wire_clamp_strength">#REF!</definedName>
    <definedName name="_2.7_Retaining_force_of_wire" localSheetId="1">#REF!</definedName>
    <definedName name="_2.7_Retaining_force_of_wire">#REF!</definedName>
    <definedName name="_2_????" localSheetId="1">#REF!</definedName>
    <definedName name="_2_????">#REF!</definedName>
    <definedName name="_2_0Print_Area" localSheetId="1">#REF!</definedName>
    <definedName name="_2_0Print_Area">#REF!</definedName>
    <definedName name="_2_0실마" localSheetId="1">#REF!</definedName>
    <definedName name="_2_0실마">#REF!</definedName>
    <definedName name="_20" localSheetId="1">#REF!</definedName>
    <definedName name="_20">#REF!</definedName>
    <definedName name="_20_0실마" localSheetId="1">#REF!</definedName>
    <definedName name="_20_0실마">#REF!</definedName>
    <definedName name="_200___0누계기" localSheetId="1">#REF!</definedName>
    <definedName name="_200___0누계기">#REF!</definedName>
    <definedName name="_200_0계기en" localSheetId="1">#REF!</definedName>
    <definedName name="_200_0계기en">#REF!</definedName>
    <definedName name="_201_0누계기" localSheetId="1">#REF!</definedName>
    <definedName name="_201_0누계기">#REF!</definedName>
    <definedName name="_202ОБЛАСТЬ_ПЕЌАТ" localSheetId="1">#REF!</definedName>
    <definedName name="_202ОБЛАСТЬ_ПЕЌАТ">#REF!</definedName>
    <definedName name="_203___0누계생" localSheetId="1">#REF!</definedName>
    <definedName name="_203___0누계생">#REF!</definedName>
    <definedName name="_203_0누계기" localSheetId="1">#REF!</definedName>
    <definedName name="_203_0누계기">#REF!</definedName>
    <definedName name="_203_0실적마" localSheetId="1">#REF!</definedName>
    <definedName name="_203_0실적마">#REF!</definedName>
    <definedName name="_204_0계기" localSheetId="1">#REF!</definedName>
    <definedName name="_204_0계기">#REF!</definedName>
    <definedName name="_204_0누계생" localSheetId="1">#REF!</definedName>
    <definedName name="_204_0누계생">#REF!</definedName>
    <definedName name="_206___0누실마" localSheetId="1">#REF!</definedName>
    <definedName name="_206___0누실마">#REF!</definedName>
    <definedName name="_206_0누계생" localSheetId="1">#REF!</definedName>
    <definedName name="_206_0누계생">#REF!</definedName>
    <definedName name="_207_0누실마" localSheetId="1">#REF!</definedName>
    <definedName name="_207_0누실마">#REF!</definedName>
    <definedName name="_209___0누실적" localSheetId="1">#REF!</definedName>
    <definedName name="_209___0누실적">#REF!</definedName>
    <definedName name="_209_0누실마" localSheetId="1">#REF!</definedName>
    <definedName name="_209_0누실마">#REF!</definedName>
    <definedName name="_209ОБЛАСТЬ_ПЕЌАТ" localSheetId="1">#REF!</definedName>
    <definedName name="_209ОБЛАСТЬ_ПЕЌАТ">#REF!</definedName>
    <definedName name="_210_0계기en" localSheetId="1">#REF!</definedName>
    <definedName name="_210_0계기en">#REF!</definedName>
    <definedName name="_210_0누실적" localSheetId="1">#REF!</definedName>
    <definedName name="_210_0누실적">#REF!</definedName>
    <definedName name="_212___0실기버" localSheetId="1">#REF!</definedName>
    <definedName name="_212___0실기버">#REF!</definedName>
    <definedName name="_212_0누실적" localSheetId="1">#REF!</definedName>
    <definedName name="_212_0누실적">#REF!</definedName>
    <definedName name="_213_0실기버" localSheetId="1">#REF!</definedName>
    <definedName name="_213_0실기버">#REF!</definedName>
    <definedName name="_215___0실적마" localSheetId="1">#REF!</definedName>
    <definedName name="_215___0실적마">#REF!</definedName>
    <definedName name="_215_0실기버" localSheetId="1">#REF!</definedName>
    <definedName name="_215_0실기버">#REF!</definedName>
    <definedName name="_216_0누계기" localSheetId="1">#REF!</definedName>
    <definedName name="_216_0누계기">#REF!</definedName>
    <definedName name="_216_0실적마" localSheetId="1">#REF!</definedName>
    <definedName name="_216_0실적마">#REF!</definedName>
    <definedName name="_218_0실적마" localSheetId="1">#REF!</definedName>
    <definedName name="_218_0실적마">#REF!</definedName>
    <definedName name="_221_ОБЛАСТЬ_ПЕЌАТ" localSheetId="1">#REF!</definedName>
    <definedName name="_221_ОБЛАСТЬ_ПЕЌАТ">#REF!</definedName>
    <definedName name="_222_0누계생" localSheetId="1">#REF!</definedName>
    <definedName name="_222_0누계생">#REF!</definedName>
    <definedName name="_222ОБЛАСТЬ_ПЕЌАТ" localSheetId="1">#REF!</definedName>
    <definedName name="_222ОБЛАСТЬ_ПЕЌАТ">#REF!</definedName>
    <definedName name="_224ОБЛАСТЬ_ПЕЌАТ" localSheetId="1">#REF!</definedName>
    <definedName name="_224ОБЛАСТЬ_ПЕЌАТ">#REF!</definedName>
    <definedName name="_228_0누실마" localSheetId="1">#REF!</definedName>
    <definedName name="_228_0누실마">#REF!</definedName>
    <definedName name="_230_____0Print_Area" localSheetId="1">#REF!</definedName>
    <definedName name="_230_____0Print_Area">#REF!</definedName>
    <definedName name="_230_0_0입" localSheetId="1">#REF!</definedName>
    <definedName name="_230_0_0입">#REF!</definedName>
    <definedName name="_234_0_0차" localSheetId="1">#REF!</definedName>
    <definedName name="_234_0_0차">#REF!</definedName>
    <definedName name="_234_0누실적" localSheetId="1">#REF!</definedName>
    <definedName name="_234_0누실적">#REF!</definedName>
    <definedName name="_24_0실적" localSheetId="1">#REF!</definedName>
    <definedName name="_24_0실적">#REF!</definedName>
    <definedName name="_240_0실기버" localSheetId="1">#REF!</definedName>
    <definedName name="_240_0실기버">#REF!</definedName>
    <definedName name="_2416________0Print_Area" localSheetId="1">#REF!</definedName>
    <definedName name="_2416________0Print_Area">#REF!</definedName>
    <definedName name="_2425________0실마" localSheetId="1">#REF!</definedName>
    <definedName name="_2425________0실마">#REF!</definedName>
    <definedName name="_2434________0실적" localSheetId="1">#REF!</definedName>
    <definedName name="_2434________0실적">#REF!</definedName>
    <definedName name="_246_0계기" localSheetId="1">#REF!</definedName>
    <definedName name="_246_0계기">#REF!</definedName>
    <definedName name="_246_0실적마" localSheetId="1">#REF!</definedName>
    <definedName name="_246_0실적마">#REF!</definedName>
    <definedName name="_25_????" localSheetId="1">#REF!</definedName>
    <definedName name="_25_????">#REF!</definedName>
    <definedName name="_250_0계기en" localSheetId="1">#REF!</definedName>
    <definedName name="_250_0계기en">#REF!</definedName>
    <definedName name="_252ОБЛАСТЬ_ПЕЌАТ" localSheetId="1">#REF!</definedName>
    <definedName name="_252ОБЛАСТЬ_ПЕЌАТ">#REF!</definedName>
    <definedName name="_254_0누계기" localSheetId="1">#REF!</definedName>
    <definedName name="_254_0누계기">#REF!</definedName>
    <definedName name="_258_0누계생" localSheetId="1">#REF!</definedName>
    <definedName name="_258_0누계생">#REF!</definedName>
    <definedName name="_26_0실적" localSheetId="1">#REF!</definedName>
    <definedName name="_26_0실적">#REF!</definedName>
    <definedName name="_262_0누실마" localSheetId="1">#REF!</definedName>
    <definedName name="_262_0누실마">#REF!</definedName>
    <definedName name="_266_0누실적" localSheetId="1">#REF!</definedName>
    <definedName name="_266_0누실적">#REF!</definedName>
    <definedName name="_27_????" localSheetId="1">#REF!</definedName>
    <definedName name="_27_????">#REF!</definedName>
    <definedName name="_27_0실적" localSheetId="1">#REF!</definedName>
    <definedName name="_27_0실적">#REF!</definedName>
    <definedName name="_270_0실기버" localSheetId="1">#REF!</definedName>
    <definedName name="_270_0실기버">#REF!</definedName>
    <definedName name="_274_0실적마" localSheetId="1">#REF!</definedName>
    <definedName name="_274_0실적마">#REF!</definedName>
    <definedName name="_276¿¹_êÃÑ°ý½ÃÆ_¼³ONLY" localSheetId="1">#REF!</definedName>
    <definedName name="_276¿¹_êÃÑ°ý½ÃÆ_¼³ONLY">#REF!</definedName>
    <definedName name="_277_0_0입" localSheetId="1">#REF!</definedName>
    <definedName name="_277_0_0입">#REF!</definedName>
    <definedName name="_28_????" localSheetId="1">#REF!</definedName>
    <definedName name="_28_????">#REF!</definedName>
    <definedName name="_28_0Print_Area" localSheetId="1">#REF!</definedName>
    <definedName name="_28_0Print_Area">#REF!</definedName>
    <definedName name="_280_0Crite" localSheetId="1">#REF!</definedName>
    <definedName name="_280_0Crite">#REF!</definedName>
    <definedName name="_282_0_0차" localSheetId="1">#REF!</definedName>
    <definedName name="_282_0_0차">#REF!</definedName>
    <definedName name="_282ОБЛАСТЬ_ПЕЌАТ" localSheetId="1">#REF!</definedName>
    <definedName name="_282ОБЛАСТЬ_ПЕЌАТ">#REF!</definedName>
    <definedName name="_2862_________0실마" localSheetId="1">#REF!</definedName>
    <definedName name="_2862_________0실마">#REF!</definedName>
    <definedName name="_2871_________0실적" localSheetId="1">#REF!</definedName>
    <definedName name="_2871_________0실적">#REF!</definedName>
    <definedName name="_292±âÁ¸Â÷¹_Á_Á¡" localSheetId="1">#REF!</definedName>
    <definedName name="_292±âÁ¸Â÷¹_Á_Á¡">#REF!</definedName>
    <definedName name="_296±aA¸A÷¹RA_A¡" localSheetId="1">#REF!</definedName>
    <definedName name="_296±aA¸A÷¹RA_A¡">#REF!</definedName>
    <definedName name="_297_0계기" localSheetId="1">#REF!</definedName>
    <definedName name="_297_0계기">#REF!</definedName>
    <definedName name="_2Excel_BuiltIn_Print_Area_4" localSheetId="1">#REF!</definedName>
    <definedName name="_2Excel_BuiltIn_Print_Area_4">#REF!</definedName>
    <definedName name="_2ОБЛАСТЬ_ПЕЌАТ" localSheetId="1">#REF!</definedName>
    <definedName name="_2ОБЛАСТЬ_ПЕЌАТ">#REF!</definedName>
    <definedName name="_3" localSheetId="1">#REF!</definedName>
    <definedName name="_3">#REF!</definedName>
    <definedName name="_3.1_Pressure_cycles" localSheetId="1">#REF!</definedName>
    <definedName name="_3.1_Pressure_cycles">#REF!</definedName>
    <definedName name="_3.2_Vibration_durability" localSheetId="1">#REF!</definedName>
    <definedName name="_3.2_Vibration_durability">#REF!</definedName>
    <definedName name="_3.3_Operational_durability" localSheetId="1">#REF!</definedName>
    <definedName name="_3.3_Operational_durability">#REF!</definedName>
    <definedName name="_3.4_Water_tightness_of" localSheetId="1">#REF!</definedName>
    <definedName name="_3.4_Water_tightness_of">#REF!</definedName>
    <definedName name="_3___0Print_Area" localSheetId="1">#REF!</definedName>
    <definedName name="_3___0Print_Area">#REF!</definedName>
    <definedName name="_3_0Print_Area" localSheetId="1">#REF!</definedName>
    <definedName name="_3_0Print_Area">#REF!</definedName>
    <definedName name="_3_0실마" localSheetId="1">#REF!</definedName>
    <definedName name="_3_0실마">#REF!</definedName>
    <definedName name="_3_0실적" localSheetId="1">#REF!</definedName>
    <definedName name="_3_0실적">#REF!</definedName>
    <definedName name="_30" localSheetId="1">#REF!</definedName>
    <definedName name="_30">#REF!</definedName>
    <definedName name="_3003____________0Print_Area" localSheetId="1">#REF!</definedName>
    <definedName name="_3003____________0Print_Area">#REF!</definedName>
    <definedName name="_302_0계기en" localSheetId="1">#REF!</definedName>
    <definedName name="_302_0계기en">#REF!</definedName>
    <definedName name="_304_0" localSheetId="1">#REF!</definedName>
    <definedName name="_304_0">#REF!</definedName>
    <definedName name="_307_0누계기" localSheetId="1">#REF!</definedName>
    <definedName name="_307_0누계기">#REF!</definedName>
    <definedName name="_312_0누계생" localSheetId="1">#REF!</definedName>
    <definedName name="_312_0누계생">#REF!</definedName>
    <definedName name="_314______0Print_Area" localSheetId="1">#REF!</definedName>
    <definedName name="_314______0Print_Area">#REF!</definedName>
    <definedName name="_315______0실마" localSheetId="1">#REF!</definedName>
    <definedName name="_315______0실마">#REF!</definedName>
    <definedName name="_316______0실적" localSheetId="1">#REF!</definedName>
    <definedName name="_316______0실적">#REF!</definedName>
    <definedName name="_317_0누실마" localSheetId="1">#REF!</definedName>
    <definedName name="_317_0누실마">#REF!</definedName>
    <definedName name="_32_?" localSheetId="1">#REF!</definedName>
    <definedName name="_32_?">#REF!</definedName>
    <definedName name="_322_0누실적" localSheetId="1">#REF!</definedName>
    <definedName name="_322_0누실적">#REF!</definedName>
    <definedName name="_327_0실기버" localSheetId="1">#REF!</definedName>
    <definedName name="_327_0실기버">#REF!</definedName>
    <definedName name="_332_0실적마" localSheetId="1">#REF!</definedName>
    <definedName name="_332_0실적마">#REF!</definedName>
    <definedName name="_3390_____________0실마" localSheetId="1">#REF!</definedName>
    <definedName name="_3390_____________0실마">#REF!</definedName>
    <definedName name="_3399_____________0실적" localSheetId="1">#REF!</definedName>
    <definedName name="_3399_____________0실적">#REF!</definedName>
    <definedName name="_3408______________0Print_Area" localSheetId="1">#REF!</definedName>
    <definedName name="_3408______________0Print_Area">#REF!</definedName>
    <definedName name="_342ОБЛАСТЬ_ПЕЌАТ" localSheetId="1">#REF!</definedName>
    <definedName name="_342ОБЛАСТЬ_ПЕЌАТ">#REF!</definedName>
    <definedName name="_35_??" hidden="1">{#N/A,#N/A,FALSE,"??";#N/A,#N/A,FALSE,"??2";#N/A,#N/A,FALSE,"??1";#N/A,#N/A,FALSE,"??";#N/A,#N/A,FALSE,"??2";#N/A,#N/A,FALSE,"??1";#N/A,#N/A,FALSE,"??";#N/A,#N/A,FALSE,"??1";#N/A,#N/A,FALSE,"??";#N/A,#N/A,FALSE,"?????";#N/A,#N/A,FALSE,"??"}</definedName>
    <definedName name="_372_0계기" localSheetId="1">#REF!</definedName>
    <definedName name="_372_0계기">#REF!</definedName>
    <definedName name="_376_0계기en" localSheetId="1">#REF!</definedName>
    <definedName name="_376_0계기en">#REF!</definedName>
    <definedName name="_377_0_0입" localSheetId="1">#REF!</definedName>
    <definedName name="_377_0_0입">#REF!</definedName>
    <definedName name="_3795_______________0실마" localSheetId="1">#REF!</definedName>
    <definedName name="_3795_______________0실마">#REF!</definedName>
    <definedName name="_38_???" hidden="1">{#N/A,#N/A,FALSE,"??????? (5)";#N/A,#N/A,FALSE,"??????? (7)";#N/A,#N/A,FALSE,"??????? (6)";#N/A,#N/A,FALSE,"??????? (2)";#N/A,#N/A,FALSE,"???????";#N/A,#N/A,FALSE,"???????";#N/A,#N/A,FALSE,"???????";#N/A,#N/A,FALSE,"???????";#N/A,#N/A,FALSE,"???????";#N/A,#N/A,FALSE,"????? (2)";#N/A,#N/A,FALSE,"96 ????";#N/A,#N/A,FALSE,"????";#N/A,#N/A,FALSE,"??";#N/A,#N/A,FALSE,"??";#N/A,#N/A,FALSE,"??????"}</definedName>
    <definedName name="_38_0실마" localSheetId="1">#REF!</definedName>
    <definedName name="_38_0실마">#REF!</definedName>
    <definedName name="_380_0누계기" localSheetId="1">#REF!</definedName>
    <definedName name="_380_0누계기">#REF!</definedName>
    <definedName name="_3804_______________0실적" localSheetId="1">#REF!</definedName>
    <definedName name="_3804_______________0실적">#REF!</definedName>
    <definedName name="_384_0_0차" localSheetId="1">#REF!</definedName>
    <definedName name="_384_0_0차">#REF!</definedName>
    <definedName name="_384_0누계생" localSheetId="1">#REF!</definedName>
    <definedName name="_384_0누계생">#REF!</definedName>
    <definedName name="_388_0누실마" localSheetId="1">#REF!</definedName>
    <definedName name="_388_0누실마">#REF!</definedName>
    <definedName name="_39_????" localSheetId="1">#REF!</definedName>
    <definedName name="_39_????">#REF!</definedName>
    <definedName name="_392_0누실적" localSheetId="1">#REF!</definedName>
    <definedName name="_392_0누실적">#REF!</definedName>
    <definedName name="_396_0실기버" localSheetId="1">#REF!</definedName>
    <definedName name="_396_0실기버">#REF!</definedName>
    <definedName name="_4" localSheetId="1">#REF!</definedName>
    <definedName name="_4">#REF!</definedName>
    <definedName name="_4.1_Thermal_shock" localSheetId="1">#REF!</definedName>
    <definedName name="_4.1_Thermal_shock">#REF!</definedName>
    <definedName name="_4.2_Low_temperature" localSheetId="1">#REF!</definedName>
    <definedName name="_4.2_Low_temperature">#REF!</definedName>
    <definedName name="_4.3_High_temperature" localSheetId="1">#REF!</definedName>
    <definedName name="_4.3_High_temperature">#REF!</definedName>
    <definedName name="_4_????" localSheetId="1">#REF!</definedName>
    <definedName name="_4_????">#REF!</definedName>
    <definedName name="_4_0Print_Area" localSheetId="1">#REF!</definedName>
    <definedName name="_4_0Print_Area">#REF!</definedName>
    <definedName name="_4_0실마" localSheetId="1">#REF!</definedName>
    <definedName name="_4_0실마">#REF!</definedName>
    <definedName name="_4_0실적" localSheetId="1">#REF!</definedName>
    <definedName name="_4_0실적">#REF!</definedName>
    <definedName name="_40" localSheetId="1">#REF!</definedName>
    <definedName name="_40">#REF!</definedName>
    <definedName name="_400_______0Print_Area" localSheetId="1">#REF!</definedName>
    <definedName name="_400_______0Print_Area">#REF!</definedName>
    <definedName name="_400_0실적마" localSheetId="1">#REF!</definedName>
    <definedName name="_400_0실적마">#REF!</definedName>
    <definedName name="_401_______0실마" localSheetId="1">#REF!</definedName>
    <definedName name="_401_______0실마">#REF!</definedName>
    <definedName name="_402_______0실적" localSheetId="1">#REF!</definedName>
    <definedName name="_402_______0실적">#REF!</definedName>
    <definedName name="_408_0계기" localSheetId="1">#REF!</definedName>
    <definedName name="_408_0계기">#REF!</definedName>
    <definedName name="_408Å_____R3_t" localSheetId="1">#REF!</definedName>
    <definedName name="_408Å_____R3_t">#REF!</definedName>
    <definedName name="_412ÁÖ¿ä¹_Á_Á¡" localSheetId="1">#REF!</definedName>
    <definedName name="_412ÁÖ¿ä¹_Á_Á¡">#REF!</definedName>
    <definedName name="_416AO¿a¹RA_A¡" localSheetId="1">#REF!</definedName>
    <definedName name="_416AO¿a¹RA_A¡">#REF!</definedName>
    <definedName name="_418_0_0입" localSheetId="1">#REF!</definedName>
    <definedName name="_418_0_0입">#REF!</definedName>
    <definedName name="_418_0계기en" localSheetId="1">#REF!</definedName>
    <definedName name="_418_0계기en">#REF!</definedName>
    <definedName name="_4191________________0Print_Area" localSheetId="1">#REF!</definedName>
    <definedName name="_4191________________0Print_Area">#REF!</definedName>
    <definedName name="_420_0_0입" localSheetId="1">#REF!</definedName>
    <definedName name="_420_0_0입">#REF!</definedName>
    <definedName name="_420F_0Datab" localSheetId="1">#REF!</definedName>
    <definedName name="_420F_0Datab">#REF!</definedName>
    <definedName name="_424n_0Extr" localSheetId="1">#REF!</definedName>
    <definedName name="_424n_0Extr">#REF!</definedName>
    <definedName name="_426_0_0차" localSheetId="1">#REF!</definedName>
    <definedName name="_426_0_0차">#REF!</definedName>
    <definedName name="_428_0_0차" localSheetId="1">#REF!</definedName>
    <definedName name="_428_0_0차">#REF!</definedName>
    <definedName name="_428_0누계기" localSheetId="1">#REF!</definedName>
    <definedName name="_428_0누계기">#REF!</definedName>
    <definedName name="_432ОБЛАСТЬ_ПЕЌАТ" localSheetId="1">#REF!</definedName>
    <definedName name="_432ОБЛАСТЬ_ПЕЌАТ">#REF!</definedName>
    <definedName name="_438_0누계생" localSheetId="1">#REF!</definedName>
    <definedName name="_438_0누계생">#REF!</definedName>
    <definedName name="_440__0_S" localSheetId="1" hidden="1">#REF!</definedName>
    <definedName name="_440__0_S" hidden="1">#REF!</definedName>
    <definedName name="_448_0누실마" localSheetId="1">#REF!</definedName>
    <definedName name="_448_0누실마">#REF!</definedName>
    <definedName name="_450_0계기" localSheetId="1">#REF!</definedName>
    <definedName name="_450_0계기">#REF!</definedName>
    <definedName name="_453_0계기" localSheetId="1">#REF!</definedName>
    <definedName name="_453_0계기">#REF!</definedName>
    <definedName name="_4578_________________0Print_Area" localSheetId="1">#REF!</definedName>
    <definedName name="_4578_________________0Print_Area">#REF!</definedName>
    <definedName name="_458_0계기en" localSheetId="1">#REF!</definedName>
    <definedName name="_458_0계기en">#REF!</definedName>
    <definedName name="_458_0누실적" localSheetId="1">#REF!</definedName>
    <definedName name="_458_0누실적">#REF!</definedName>
    <definedName name="_4589_________________0실마" localSheetId="1">#REF!</definedName>
    <definedName name="_4589_________________0실마">#REF!</definedName>
    <definedName name="_4600_________________0실적" localSheetId="1">#REF!</definedName>
    <definedName name="_4600_________________0실적">#REF!</definedName>
    <definedName name="_4611__________________0실마" localSheetId="1">#REF!</definedName>
    <definedName name="_4611__________________0실마">#REF!</definedName>
    <definedName name="_462_0계기en" localSheetId="1">#REF!</definedName>
    <definedName name="_462_0계기en">#REF!</definedName>
    <definedName name="_4622__________________0실적" localSheetId="1">#REF!</definedName>
    <definedName name="_4622__________________0실적">#REF!</definedName>
    <definedName name="_4633__________________0계기" localSheetId="1">#REF!</definedName>
    <definedName name="_4633__________________0계기">#REF!</definedName>
    <definedName name="_4644__________________0계기en" localSheetId="1">#REF!</definedName>
    <definedName name="_4644__________________0계기en">#REF!</definedName>
    <definedName name="_4655__________________0누계기" localSheetId="1">#REF!</definedName>
    <definedName name="_4655__________________0누계기">#REF!</definedName>
    <definedName name="_466_0누계기" localSheetId="1">#REF!</definedName>
    <definedName name="_466_0누계기">#REF!</definedName>
    <definedName name="_4666__________________0누계생" localSheetId="1">#REF!</definedName>
    <definedName name="_4666__________________0누계생">#REF!</definedName>
    <definedName name="_4677__________________0누실마" localSheetId="1">#REF!</definedName>
    <definedName name="_4677__________________0누실마">#REF!</definedName>
    <definedName name="_468_0실기버" localSheetId="1">#REF!</definedName>
    <definedName name="_468_0실기버">#REF!</definedName>
    <definedName name="_4688__________________0누실적" localSheetId="1">#REF!</definedName>
    <definedName name="_4688__________________0누실적">#REF!</definedName>
    <definedName name="_4699__________________0실기버" localSheetId="1">#REF!</definedName>
    <definedName name="_4699__________________0실기버">#REF!</definedName>
    <definedName name="_471_0누계기" localSheetId="1">#REF!</definedName>
    <definedName name="_471_0누계기">#REF!</definedName>
    <definedName name="_4710__________________0실적마" localSheetId="1">#REF!</definedName>
    <definedName name="_4710__________________0실적마">#REF!</definedName>
    <definedName name="_4728_______________0_0입" localSheetId="1">#REF!</definedName>
    <definedName name="_4728_______________0_0입">#REF!</definedName>
    <definedName name="_4737_______________0_0차" localSheetId="1">#REF!</definedName>
    <definedName name="_4737_______________0_0차">#REF!</definedName>
    <definedName name="_474_0누계생" localSheetId="1">#REF!</definedName>
    <definedName name="_474_0누계생">#REF!</definedName>
    <definedName name="_4757_________________0계기" localSheetId="1">#REF!</definedName>
    <definedName name="_4757_________________0계기">#REF!</definedName>
    <definedName name="_4768_________________0계기en" localSheetId="1">#REF!</definedName>
    <definedName name="_4768_________________0계기en">#REF!</definedName>
    <definedName name="_4779_________________0누계기" localSheetId="1">#REF!</definedName>
    <definedName name="_4779_________________0누계기">#REF!</definedName>
    <definedName name="_478_0실적마" localSheetId="1">#REF!</definedName>
    <definedName name="_478_0실적마">#REF!</definedName>
    <definedName name="_4790_________________0누계생" localSheetId="1">#REF!</definedName>
    <definedName name="_4790_________________0누계생">#REF!</definedName>
    <definedName name="_48_0실적" localSheetId="1">#REF!</definedName>
    <definedName name="_48_0실적">#REF!</definedName>
    <definedName name="_480_0누계생" localSheetId="1">#REF!</definedName>
    <definedName name="_480_0누계생">#REF!</definedName>
    <definedName name="_4801_________________0누실마" localSheetId="1">#REF!</definedName>
    <definedName name="_4801_________________0누실마">#REF!</definedName>
    <definedName name="_4812_________________0누실적" localSheetId="1">#REF!</definedName>
    <definedName name="_4812_________________0누실적">#REF!</definedName>
    <definedName name="_482_0누실마" localSheetId="1">#REF!</definedName>
    <definedName name="_482_0누실마">#REF!</definedName>
    <definedName name="_4823_________________0실기버" localSheetId="1">#REF!</definedName>
    <definedName name="_4823_________________0실기버">#REF!</definedName>
    <definedName name="_4834_________________0실적마" localSheetId="1">#REF!</definedName>
    <definedName name="_4834_________________0실적마">#REF!</definedName>
    <definedName name="_4852_______________ОБЛАСТЬ_ПЕЌАТ" localSheetId="1">#REF!</definedName>
    <definedName name="_4852_______________ОБЛАСТЬ_ПЕЌАТ">#REF!</definedName>
    <definedName name="_486________0Print_Area" localSheetId="1">#REF!</definedName>
    <definedName name="_486________0Print_Area">#REF!</definedName>
    <definedName name="_487________0실마" localSheetId="1">#REF!</definedName>
    <definedName name="_487________0실마">#REF!</definedName>
    <definedName name="_4870______________0_0입" localSheetId="1">#REF!</definedName>
    <definedName name="_4870______________0_0입">#REF!</definedName>
    <definedName name="_4879______________0_0차" localSheetId="1">#REF!</definedName>
    <definedName name="_4879______________0_0차">#REF!</definedName>
    <definedName name="_488________0실적" localSheetId="1">#REF!</definedName>
    <definedName name="_488________0실적">#REF!</definedName>
    <definedName name="_489_0누실마" localSheetId="1">#REF!</definedName>
    <definedName name="_489_0누실마">#REF!</definedName>
    <definedName name="_490_0누실적" localSheetId="1">#REF!</definedName>
    <definedName name="_490_0누실적">#REF!</definedName>
    <definedName name="_4915______________ОБЛАСТЬ_ПЕЌАТ" localSheetId="1">#REF!</definedName>
    <definedName name="_4915______________ОБЛАСТЬ_ПЕЌАТ">#REF!</definedName>
    <definedName name="_492ОБЛАСТЬ_ПЕЌАТ" localSheetId="1">#REF!</definedName>
    <definedName name="_492ОБЛАСТЬ_ПЕЌАТ">#REF!</definedName>
    <definedName name="_4933_______________0계기" localSheetId="1">#REF!</definedName>
    <definedName name="_4933_______________0계기">#REF!</definedName>
    <definedName name="_4942_______________0계기en" localSheetId="1">#REF!</definedName>
    <definedName name="_4942_______________0계기en">#REF!</definedName>
    <definedName name="_4951_______________0누계기" localSheetId="1">#REF!</definedName>
    <definedName name="_4951_______________0누계기">#REF!</definedName>
    <definedName name="_4960_______________0누계생" localSheetId="1">#REF!</definedName>
    <definedName name="_4960_______________0누계생">#REF!</definedName>
    <definedName name="_4969_______________0누실마" localSheetId="1">#REF!</definedName>
    <definedName name="_4969_______________0누실마">#REF!</definedName>
    <definedName name="_4978_______________0누실적" localSheetId="1">#REF!</definedName>
    <definedName name="_4978_______________0누실적">#REF!</definedName>
    <definedName name="_498_0누실적" localSheetId="1">#REF!</definedName>
    <definedName name="_498_0누실적">#REF!</definedName>
    <definedName name="_498_0실기버" localSheetId="1">#REF!</definedName>
    <definedName name="_498_0실기버">#REF!</definedName>
    <definedName name="_4987_______________0실기버" localSheetId="1">#REF!</definedName>
    <definedName name="_4987_______________0실기버">#REF!</definedName>
    <definedName name="_4996_______________0실적마" localSheetId="1">#REF!</definedName>
    <definedName name="_4996_______________0실적마">#REF!</definedName>
    <definedName name="_4Excel_BuiltIn_Print_Area_5" localSheetId="1">#REF!</definedName>
    <definedName name="_4Excel_BuiltIn_Print_Area_5">#REF!</definedName>
    <definedName name="_4갑" localSheetId="1">#REF!</definedName>
    <definedName name="_4갑">#REF!</definedName>
    <definedName name="_4갑1" localSheetId="1">#REF!</definedName>
    <definedName name="_4갑1">#REF!</definedName>
    <definedName name="_4을" localSheetId="1">#REF!</definedName>
    <definedName name="_4을">#REF!</definedName>
    <definedName name="_4을1" localSheetId="1">#REF!</definedName>
    <definedName name="_4을1">#REF!</definedName>
    <definedName name="_5.1_Setting_force_to" localSheetId="1">#REF!</definedName>
    <definedName name="_5.1_Setting_force_to">#REF!</definedName>
    <definedName name="_5.2_Setting_force_to_wire" localSheetId="1">#REF!</definedName>
    <definedName name="_5.2_Setting_force_to_wire">#REF!</definedName>
    <definedName name="_5_????" localSheetId="1">#REF!</definedName>
    <definedName name="_5_????">#REF!</definedName>
    <definedName name="_5_0Print_Area" localSheetId="1">#REF!</definedName>
    <definedName name="_5_0Print_Area">#REF!</definedName>
    <definedName name="_5_0실마" localSheetId="1">#REF!</definedName>
    <definedName name="_5_0실마">#REF!</definedName>
    <definedName name="_5_0실적" localSheetId="1">#REF!</definedName>
    <definedName name="_5_0실적">#REF!</definedName>
    <definedName name="_5014____________0_0입" localSheetId="1">#REF!</definedName>
    <definedName name="_5014____________0_0입">#REF!</definedName>
    <definedName name="_5023____________0_0차" localSheetId="1">#REF!</definedName>
    <definedName name="_5023____________0_0차">#REF!</definedName>
    <definedName name="_5059____________ОБЛАСТЬ_ПЕЌАТ" localSheetId="1">#REF!</definedName>
    <definedName name="_5059____________ОБЛАСТЬ_ПЕЌАТ">#REF!</definedName>
    <definedName name="_506_0실적마" localSheetId="1">#REF!</definedName>
    <definedName name="_506_0실적마">#REF!</definedName>
    <definedName name="_5068_____________0계기" localSheetId="1">#REF!</definedName>
    <definedName name="_5068_____________0계기">#REF!</definedName>
    <definedName name="_507_0실기버" localSheetId="1">#REF!</definedName>
    <definedName name="_507_0실기버">#REF!</definedName>
    <definedName name="_5077_____________0계기en" localSheetId="1">#REF!</definedName>
    <definedName name="_5077_____________0계기en">#REF!</definedName>
    <definedName name="_5086_____________0누계기" localSheetId="1">#REF!</definedName>
    <definedName name="_5086_____________0누계기">#REF!</definedName>
    <definedName name="_5095_____________0누계생" localSheetId="1">#REF!</definedName>
    <definedName name="_5095_____________0누계생">#REF!</definedName>
    <definedName name="_5104_____________0누실마" localSheetId="1">#REF!</definedName>
    <definedName name="_5104_____________0누실마">#REF!</definedName>
    <definedName name="_5113_____________0누실적" localSheetId="1">#REF!</definedName>
    <definedName name="_5113_____________0누실적">#REF!</definedName>
    <definedName name="_5122_____________0실기버" localSheetId="1">#REF!</definedName>
    <definedName name="_5122_____________0실기버">#REF!</definedName>
    <definedName name="_5131_____________0실적마" localSheetId="1">#REF!</definedName>
    <definedName name="_5131_____________0실적마">#REF!</definedName>
    <definedName name="_5149__________0_0입" localSheetId="1">#REF!</definedName>
    <definedName name="_5149__________0_0입">#REF!</definedName>
    <definedName name="_5158__________0_0차" localSheetId="1">#REF!</definedName>
    <definedName name="_5158__________0_0차">#REF!</definedName>
    <definedName name="_516_0실적마" localSheetId="1">#REF!</definedName>
    <definedName name="_516_0실적마">#REF!</definedName>
    <definedName name="_5194__________ОБЛАСТЬ_ПЕЌАТ" localSheetId="1">#REF!</definedName>
    <definedName name="_5194__________ОБЛАСТЬ_ПЕЌАТ">#REF!</definedName>
    <definedName name="_5203_________0계기" localSheetId="1">#REF!</definedName>
    <definedName name="_5203_________0계기">#REF!</definedName>
    <definedName name="_5212_________0계기en" localSheetId="1">#REF!</definedName>
    <definedName name="_5212_________0계기en">#REF!</definedName>
    <definedName name="_5221_________0누계기" localSheetId="1">#REF!</definedName>
    <definedName name="_5221_________0누계기">#REF!</definedName>
    <definedName name="_522ОБЛАСТЬ_ПЕЌАТ" localSheetId="1">#REF!</definedName>
    <definedName name="_522ОБЛАСТЬ_ПЕЌАТ">#REF!</definedName>
    <definedName name="_5230_________0누계생" localSheetId="1">#REF!</definedName>
    <definedName name="_5230_________0누계생">#REF!</definedName>
    <definedName name="_5239_________0누실마" localSheetId="1">#REF!</definedName>
    <definedName name="_5239_________0누실마">#REF!</definedName>
    <definedName name="_5248_________0누실적" localSheetId="1">#REF!</definedName>
    <definedName name="_5248_________0누실적">#REF!</definedName>
    <definedName name="_5257_________0실기버" localSheetId="1">#REF!</definedName>
    <definedName name="_5257_________0실기버">#REF!</definedName>
    <definedName name="_5266_________0실적마" localSheetId="1">#REF!</definedName>
    <definedName name="_5266_________0실적마">#REF!</definedName>
    <definedName name="_5284______0_0입" localSheetId="1">#REF!</definedName>
    <definedName name="_5284______0_0입">#REF!</definedName>
    <definedName name="_5293______0_0차" localSheetId="1">#REF!</definedName>
    <definedName name="_5293______0_0차">#REF!</definedName>
    <definedName name="_5320________0계기" localSheetId="1">#REF!</definedName>
    <definedName name="_5320________0계기">#REF!</definedName>
    <definedName name="_5329________0계기en" localSheetId="1">#REF!</definedName>
    <definedName name="_5329________0계기en">#REF!</definedName>
    <definedName name="_532ОБЛАСТЬ_ПЕЌАТ" localSheetId="1">#REF!</definedName>
    <definedName name="_532ОБЛАСТЬ_ПЕЌАТ">#REF!</definedName>
    <definedName name="_5338________0누계기" localSheetId="1">#REF!</definedName>
    <definedName name="_5338________0누계기">#REF!</definedName>
    <definedName name="_5347________0누계생" localSheetId="1">#REF!</definedName>
    <definedName name="_5347________0누계생">#REF!</definedName>
    <definedName name="_5356________0누실마" localSheetId="1">#REF!</definedName>
    <definedName name="_5356________0누실마">#REF!</definedName>
    <definedName name="_5365________0누실적" localSheetId="1">#REF!</definedName>
    <definedName name="_5365________0누실적">#REF!</definedName>
    <definedName name="_5374________0실기버" localSheetId="1">#REF!</definedName>
    <definedName name="_5374________0실기버">#REF!</definedName>
    <definedName name="_5383________0실적마" localSheetId="1">#REF!</definedName>
    <definedName name="_5383________0실적마">#REF!</definedName>
    <definedName name="_5401______ОБЛАСТЬ_ПЕЌАТ" localSheetId="1">#REF!</definedName>
    <definedName name="_5401______ОБЛАСТЬ_ПЕЌАТ">#REF!</definedName>
    <definedName name="_5419_____0_0입" localSheetId="1">#REF!</definedName>
    <definedName name="_5419_____0_0입">#REF!</definedName>
    <definedName name="_5428_____0_0차" localSheetId="1">#REF!</definedName>
    <definedName name="_5428_____0_0차">#REF!</definedName>
    <definedName name="_5455_______0계기" localSheetId="1">#REF!</definedName>
    <definedName name="_5455_______0계기">#REF!</definedName>
    <definedName name="_5464_______0계기en" localSheetId="1">#REF!</definedName>
    <definedName name="_5464_______0계기en">#REF!</definedName>
    <definedName name="_5473_______0누계기" localSheetId="1">#REF!</definedName>
    <definedName name="_5473_______0누계기">#REF!</definedName>
    <definedName name="_5482_______0누계생" localSheetId="1">#REF!</definedName>
    <definedName name="_5482_______0누계생">#REF!</definedName>
    <definedName name="_5491_______0누실마" localSheetId="1">#REF!</definedName>
    <definedName name="_5491_______0누실마">#REF!</definedName>
    <definedName name="_5500_______0누실적" localSheetId="1">#REF!</definedName>
    <definedName name="_5500_______0누실적">#REF!</definedName>
    <definedName name="_5509_______0실기버" localSheetId="1">#REF!</definedName>
    <definedName name="_5509_______0실기버">#REF!</definedName>
    <definedName name="_5518_______0실적마" localSheetId="1">#REF!</definedName>
    <definedName name="_5518_______0실적마">#REF!</definedName>
    <definedName name="_5536_____ОБЛАСТЬ_ПЕЌАТ" localSheetId="1">#REF!</definedName>
    <definedName name="_5536_____ОБЛАСТЬ_ПЕЌАТ">#REF!</definedName>
    <definedName name="_5554____0_0입" localSheetId="1">#REF!</definedName>
    <definedName name="_5554____0_0입">#REF!</definedName>
    <definedName name="_5563____0_0차" localSheetId="1">#REF!</definedName>
    <definedName name="_5563____0_0차">#REF!</definedName>
    <definedName name="_5590______0계기" localSheetId="1">#REF!</definedName>
    <definedName name="_5590______0계기">#REF!</definedName>
    <definedName name="_5599______0계기en" localSheetId="1">#REF!</definedName>
    <definedName name="_5599______0계기en">#REF!</definedName>
    <definedName name="_5608______0누계기" localSheetId="1">#REF!</definedName>
    <definedName name="_5608______0누계기">#REF!</definedName>
    <definedName name="_5617______0누계생" localSheetId="1">#REF!</definedName>
    <definedName name="_5617______0누계생">#REF!</definedName>
    <definedName name="_5626______0누실마" localSheetId="1">#REF!</definedName>
    <definedName name="_5626______0누실마">#REF!</definedName>
    <definedName name="_5635______0누실적" localSheetId="1">#REF!</definedName>
    <definedName name="_5635______0누실적">#REF!</definedName>
    <definedName name="_5644______0실기버" localSheetId="1">#REF!</definedName>
    <definedName name="_5644______0실기버">#REF!</definedName>
    <definedName name="_5653______0실적마" localSheetId="1">#REF!</definedName>
    <definedName name="_5653______0실적마">#REF!</definedName>
    <definedName name="_5671____ОБЛАСТЬ_ПЕЌАТ" localSheetId="1">#REF!</definedName>
    <definedName name="_5671____ОБЛАСТЬ_ПЕЌАТ">#REF!</definedName>
    <definedName name="_5689___0_0입" localSheetId="1">#REF!</definedName>
    <definedName name="_5689___0_0입">#REF!</definedName>
    <definedName name="_5698___0_0차" localSheetId="1">#REF!</definedName>
    <definedName name="_5698___0_0차">#REF!</definedName>
    <definedName name="_572_________0실마" localSheetId="1">#REF!</definedName>
    <definedName name="_572_________0실마">#REF!</definedName>
    <definedName name="_573_________0실적" localSheetId="1">#REF!</definedName>
    <definedName name="_573_________0실적">#REF!</definedName>
    <definedName name="_5734___ОБЛАСТЬ_ПЕЌАТ" localSheetId="1">#REF!</definedName>
    <definedName name="_5734___ОБЛАСТЬ_ПЕЌАТ">#REF!</definedName>
    <definedName name="_5745____0계기" localSheetId="1">#REF!</definedName>
    <definedName name="_5745____0계기">#REF!</definedName>
    <definedName name="_5756____0계기en" localSheetId="1">#REF!</definedName>
    <definedName name="_5756____0계기en">#REF!</definedName>
    <definedName name="_5767____0누계기" localSheetId="1">#REF!</definedName>
    <definedName name="_5767____0누계기">#REF!</definedName>
    <definedName name="_5778____0누계생" localSheetId="1">#REF!</definedName>
    <definedName name="_5778____0누계생">#REF!</definedName>
    <definedName name="_5789____0누실마" localSheetId="1">#REF!</definedName>
    <definedName name="_5789____0누실마">#REF!</definedName>
    <definedName name="_5800____0누실적" localSheetId="1">#REF!</definedName>
    <definedName name="_5800____0누실적">#REF!</definedName>
    <definedName name="_5811____0실기버" localSheetId="1">#REF!</definedName>
    <definedName name="_5811____0실기버">#REF!</definedName>
    <definedName name="_5822____0실적마" localSheetId="1">#REF!</definedName>
    <definedName name="_5822____0실적마">#REF!</definedName>
    <definedName name="_5840_0_0입" localSheetId="1">#REF!</definedName>
    <definedName name="_5840_0_0입">#REF!</definedName>
    <definedName name="_5849_0_0차" localSheetId="1">#REF!</definedName>
    <definedName name="_5849_0_0차">#REF!</definedName>
    <definedName name="_5885_ОБЛАСТЬ_ПЕЌАТ" localSheetId="1">#REF!</definedName>
    <definedName name="_5885_ОБЛАСТЬ_ПЕЌАТ">#REF!</definedName>
    <definedName name="_5894¿¹_êÃÑ°ý½ÃÆ_¼³ONLY" localSheetId="1">#REF!</definedName>
    <definedName name="_5894¿¹_êÃÑ°ý½ÃÆ_¼³ONLY">#REF!</definedName>
    <definedName name="_5903_0Crite" localSheetId="1">#REF!</definedName>
    <definedName name="_5903_0Crite">#REF!</definedName>
    <definedName name="_5930±âÁ¸Â÷¹_Á_Á¡" localSheetId="1">#REF!</definedName>
    <definedName name="_5930±âÁ¸Â÷¹_Á_Á¡">#REF!</definedName>
    <definedName name="_5939±aA¸A÷¹RA_A¡" localSheetId="1">#REF!</definedName>
    <definedName name="_5939±aA¸A÷¹RA_A¡">#REF!</definedName>
    <definedName name="_5957_0" localSheetId="1">#REF!</definedName>
    <definedName name="_5957_0">#REF!</definedName>
    <definedName name="_5급" localSheetId="1">#REF!</definedName>
    <definedName name="_5급">#REF!</definedName>
    <definedName name="_5급1" localSheetId="1">#REF!</definedName>
    <definedName name="_5급1">#REF!</definedName>
    <definedName name="_6" localSheetId="1">#REF!</definedName>
    <definedName name="_6">#REF!</definedName>
    <definedName name="_6_????" localSheetId="1">#REF!</definedName>
    <definedName name="_6_????">#REF!</definedName>
    <definedName name="_6___0실마" localSheetId="1">#REF!</definedName>
    <definedName name="_6___0실마">#REF!</definedName>
    <definedName name="_6_0실마" localSheetId="1">#REF!</definedName>
    <definedName name="_6_0실마">#REF!</definedName>
    <definedName name="_6_0실적" localSheetId="1">#REF!</definedName>
    <definedName name="_6_0실적">#REF!</definedName>
    <definedName name="_605___0Print_Area" localSheetId="1">#REF!</definedName>
    <definedName name="_605___0Print_Area">#REF!</definedName>
    <definedName name="_6058_0_0입" localSheetId="1">#REF!</definedName>
    <definedName name="_6058_0_0입">#REF!</definedName>
    <definedName name="_6068_0_0차" localSheetId="1">#REF!</definedName>
    <definedName name="_6068_0_0차">#REF!</definedName>
    <definedName name="_6116_0계기" localSheetId="1">#REF!</definedName>
    <definedName name="_6116_0계기">#REF!</definedName>
    <definedName name="_6126_0계기en" localSheetId="1">#REF!</definedName>
    <definedName name="_6126_0계기en">#REF!</definedName>
    <definedName name="_6136_0누계기" localSheetId="1">#REF!</definedName>
    <definedName name="_6136_0누계기">#REF!</definedName>
    <definedName name="_6146_0누계생" localSheetId="1">#REF!</definedName>
    <definedName name="_6146_0누계생">#REF!</definedName>
    <definedName name="_6156_0누실마" localSheetId="1">#REF!</definedName>
    <definedName name="_6156_0누실마">#REF!</definedName>
    <definedName name="_6166_0누실적" localSheetId="1">#REF!</definedName>
    <definedName name="_6166_0누실적">#REF!</definedName>
    <definedName name="_6176_0실기버" localSheetId="1">#REF!</definedName>
    <definedName name="_6176_0실기버">#REF!</definedName>
    <definedName name="_6186_0실적마" localSheetId="1">#REF!</definedName>
    <definedName name="_6186_0실적마">#REF!</definedName>
    <definedName name="_6205Å_____R3_t" localSheetId="1">#REF!</definedName>
    <definedName name="_6205Å_____R3_t">#REF!</definedName>
    <definedName name="_6214ÁÖ¿ä¹_Á_Á¡" localSheetId="1">#REF!</definedName>
    <definedName name="_6214ÁÖ¿ä¹_Á_Á¡">#REF!</definedName>
    <definedName name="_6223AO¿a¹RA_A¡" localSheetId="1">#REF!</definedName>
    <definedName name="_6223AO¿a¹RA_A¡">#REF!</definedName>
    <definedName name="_6232F_0Datab" localSheetId="1">#REF!</definedName>
    <definedName name="_6232F_0Datab">#REF!</definedName>
    <definedName name="_6241n_0Extr" localSheetId="1">#REF!</definedName>
    <definedName name="_6241n_0Extr">#REF!</definedName>
    <definedName name="_6251ОБЛАСТЬ_ПЕЌАТ" localSheetId="1">#REF!</definedName>
    <definedName name="_6251ОБЛАСТЬ_ПЕЌАТ">#REF!</definedName>
    <definedName name="_6260__0_S" localSheetId="1" hidden="1">#REF!</definedName>
    <definedName name="_6260__0_S" hidden="1">#REF!</definedName>
    <definedName name="_66_?" localSheetId="1">#REF!</definedName>
    <definedName name="_66_?">#REF!</definedName>
    <definedName name="_697____________0Print_Area" localSheetId="1">#REF!</definedName>
    <definedName name="_697____________0Print_Area">#REF!</definedName>
    <definedName name="_6급" localSheetId="1">#REF!</definedName>
    <definedName name="_6급">#REF!</definedName>
    <definedName name="_6급1" localSheetId="1">#REF!</definedName>
    <definedName name="_6급1">#REF!</definedName>
    <definedName name="_7_????" localSheetId="1">#REF!</definedName>
    <definedName name="_7_????">#REF!</definedName>
    <definedName name="_7_0Print_Area" localSheetId="1">#REF!</definedName>
    <definedName name="_7_0Print_Area">#REF!</definedName>
    <definedName name="_7_0실마" localSheetId="1">#REF!</definedName>
    <definedName name="_7_0실마">#REF!</definedName>
    <definedName name="_73_??" hidden="1">{#N/A,#N/A,FALSE,"??";#N/A,#N/A,FALSE,"??2";#N/A,#N/A,FALSE,"??1";#N/A,#N/A,FALSE,"??";#N/A,#N/A,FALSE,"??2";#N/A,#N/A,FALSE,"??1";#N/A,#N/A,FALSE,"??";#N/A,#N/A,FALSE,"??1";#N/A,#N/A,FALSE,"??";#N/A,#N/A,FALSE,"?????";#N/A,#N/A,FALSE,"??"}</definedName>
    <definedName name="_740_____________0실마" localSheetId="1">#REF!</definedName>
    <definedName name="_740_____________0실마">#REF!</definedName>
    <definedName name="_741_____________0실적" localSheetId="1">#REF!</definedName>
    <definedName name="_741_____________0실적">#REF!</definedName>
    <definedName name="_742______________0Print_Area" localSheetId="1">#REF!</definedName>
    <definedName name="_742______________0Print_Area">#REF!</definedName>
    <definedName name="_785_______________0실마" localSheetId="1">#REF!</definedName>
    <definedName name="_785_______________0실마">#REF!</definedName>
    <definedName name="_786_______________0실적" localSheetId="1">#REF!</definedName>
    <definedName name="_786_______________0실적">#REF!</definedName>
    <definedName name="_8" localSheetId="1">#REF!</definedName>
    <definedName name="_8">#REF!</definedName>
    <definedName name="_8_?" localSheetId="1">#REF!</definedName>
    <definedName name="_8_?">#REF!</definedName>
    <definedName name="_8_0Print_Area" localSheetId="1">#REF!</definedName>
    <definedName name="_8_0Print_Area">#REF!</definedName>
    <definedName name="_8_0실마" localSheetId="1">#REF!</definedName>
    <definedName name="_8_0실마">#REF!</definedName>
    <definedName name="_8_0실적" localSheetId="1">#REF!</definedName>
    <definedName name="_8_0실적">#REF!</definedName>
    <definedName name="_80_???" hidden="1">{#N/A,#N/A,FALSE,"??????? (5)";#N/A,#N/A,FALSE,"??????? (7)";#N/A,#N/A,FALSE,"??????? (6)";#N/A,#N/A,FALSE,"??????? (2)";#N/A,#N/A,FALSE,"???????";#N/A,#N/A,FALSE,"???????";#N/A,#N/A,FALSE,"???????";#N/A,#N/A,FALSE,"???????";#N/A,#N/A,FALSE,"???????";#N/A,#N/A,FALSE,"????? (2)";#N/A,#N/A,FALSE,"96 ????";#N/A,#N/A,FALSE,"????";#N/A,#N/A,FALSE,"??";#N/A,#N/A,FALSE,"??";#N/A,#N/A,FALSE,"??????"}</definedName>
    <definedName name="_81_????" localSheetId="1">#REF!</definedName>
    <definedName name="_81_????">#REF!</definedName>
    <definedName name="_829________________0Print_Area" localSheetId="1">#REF!</definedName>
    <definedName name="_829________________0Print_Area">#REF!</definedName>
    <definedName name="_872_________________0Print_Area" localSheetId="1">#REF!</definedName>
    <definedName name="_872_________________0Print_Area">#REF!</definedName>
    <definedName name="_873_________________0실마" localSheetId="1">#REF!</definedName>
    <definedName name="_873_________________0실마">#REF!</definedName>
    <definedName name="_874_________________0실적" localSheetId="1">#REF!</definedName>
    <definedName name="_874_________________0실적">#REF!</definedName>
    <definedName name="_875__________________0실마" localSheetId="1">#REF!</definedName>
    <definedName name="_875__________________0실마">#REF!</definedName>
    <definedName name="_876__________________0실적" localSheetId="1">#REF!</definedName>
    <definedName name="_876__________________0실적">#REF!</definedName>
    <definedName name="_877__________________0계기" localSheetId="1">#REF!</definedName>
    <definedName name="_877__________________0계기">#REF!</definedName>
    <definedName name="_878__________________0계기en" localSheetId="1">#REF!</definedName>
    <definedName name="_878__________________0계기en">#REF!</definedName>
    <definedName name="_879__________________0누계기" localSheetId="1">#REF!</definedName>
    <definedName name="_879__________________0누계기">#REF!</definedName>
    <definedName name="_880__________________0누계생" localSheetId="1">#REF!</definedName>
    <definedName name="_880__________________0누계생">#REF!</definedName>
    <definedName name="_881__________________0누실마" localSheetId="1">#REF!</definedName>
    <definedName name="_881__________________0누실마">#REF!</definedName>
    <definedName name="_882__________________0누실적" localSheetId="1">#REF!</definedName>
    <definedName name="_882__________________0누실적">#REF!</definedName>
    <definedName name="_883__________________0실기버" localSheetId="1">#REF!</definedName>
    <definedName name="_883__________________0실기버">#REF!</definedName>
    <definedName name="_884__________________0실적마" localSheetId="1">#REF!</definedName>
    <definedName name="_884__________________0실적마">#REF!</definedName>
    <definedName name="_886_______________0_0입" localSheetId="1">#REF!</definedName>
    <definedName name="_886_______________0_0입">#REF!</definedName>
    <definedName name="_887_______________0_0차" localSheetId="1">#REF!</definedName>
    <definedName name="_887_______________0_0차">#REF!</definedName>
    <definedName name="_889_________________0계기" localSheetId="1">#REF!</definedName>
    <definedName name="_889_________________0계기">#REF!</definedName>
    <definedName name="_89_0_0입" localSheetId="1">#REF!</definedName>
    <definedName name="_89_0_0입">#REF!</definedName>
    <definedName name="_890_________________0계기en" localSheetId="1">#REF!</definedName>
    <definedName name="_890_________________0계기en">#REF!</definedName>
    <definedName name="_891_________________0누계기" localSheetId="1">#REF!</definedName>
    <definedName name="_891_________________0누계기">#REF!</definedName>
    <definedName name="_89185A78B00" localSheetId="1">#REF!</definedName>
    <definedName name="_89185A78B00">#REF!</definedName>
    <definedName name="_892_________________0누계생" localSheetId="1">#REF!</definedName>
    <definedName name="_892_________________0누계생">#REF!</definedName>
    <definedName name="_893_________________0누실마" localSheetId="1">#REF!</definedName>
    <definedName name="_893_________________0누실마">#REF!</definedName>
    <definedName name="_894_________________0누실적" localSheetId="1">#REF!</definedName>
    <definedName name="_894_________________0누실적">#REF!</definedName>
    <definedName name="_895_________________0실기버" localSheetId="1">#REF!</definedName>
    <definedName name="_895_________________0실기버">#REF!</definedName>
    <definedName name="_896_________________0실적마" localSheetId="1">#REF!</definedName>
    <definedName name="_896_________________0실적마">#REF!</definedName>
    <definedName name="_898_______________ОБЛАСТЬ_ПЕЌАТ" localSheetId="1">#REF!</definedName>
    <definedName name="_898_______________ОБЛАСТЬ_ПЕЌАТ">#REF!</definedName>
    <definedName name="_9_????" localSheetId="1">#REF!</definedName>
    <definedName name="_9_????">#REF!</definedName>
    <definedName name="_9___0실적" localSheetId="1">#REF!</definedName>
    <definedName name="_9___0실적">#REF!</definedName>
    <definedName name="_9_0실마" localSheetId="1">#REF!</definedName>
    <definedName name="_9_0실마">#REF!</definedName>
    <definedName name="_9_0실적" localSheetId="1">#REF!</definedName>
    <definedName name="_9_0실적">#REF!</definedName>
    <definedName name="_90_0_0차" localSheetId="1">#REF!</definedName>
    <definedName name="_90_0_0차">#REF!</definedName>
    <definedName name="_90045769" localSheetId="1">#REF!</definedName>
    <definedName name="_90045769">#REF!</definedName>
    <definedName name="_901______________0_0차" localSheetId="1">#REF!</definedName>
    <definedName name="_901______________0_0차">#REF!</definedName>
    <definedName name="_905______________ОБЛАСТЬ_ПЕЌАТ" localSheetId="1">#REF!</definedName>
    <definedName name="_905______________ОБЛАСТЬ_ПЕЌАТ">#REF!</definedName>
    <definedName name="_907_______________0계기" localSheetId="1">#REF!</definedName>
    <definedName name="_907_______________0계기">#REF!</definedName>
    <definedName name="_908_______________0계기en" localSheetId="1">#REF!</definedName>
    <definedName name="_908_______________0계기en">#REF!</definedName>
    <definedName name="_909_______________0누계기" localSheetId="1">#REF!</definedName>
    <definedName name="_909_______________0누계기">#REF!</definedName>
    <definedName name="_91_0_0입" localSheetId="1">#REF!</definedName>
    <definedName name="_91_0_0입">#REF!</definedName>
    <definedName name="_910_______________0누계생" localSheetId="1">#REF!</definedName>
    <definedName name="_910_______________0누계생">#REF!</definedName>
    <definedName name="_911_______________0누실마" localSheetId="1">#REF!</definedName>
    <definedName name="_911_______________0누실마">#REF!</definedName>
    <definedName name="_912_______________0누실적" localSheetId="1">#REF!</definedName>
    <definedName name="_912_______________0누실적">#REF!</definedName>
    <definedName name="_913_______________0실기버" localSheetId="1">#REF!</definedName>
    <definedName name="_913_______________0실기버">#REF!</definedName>
    <definedName name="_914_______________0실적마" localSheetId="1">#REF!</definedName>
    <definedName name="_914_______________0실적마">#REF!</definedName>
    <definedName name="_916____________0_0입" localSheetId="1">#REF!</definedName>
    <definedName name="_916____________0_0입">#REF!</definedName>
    <definedName name="_917____________0_0차" localSheetId="1">#REF!</definedName>
    <definedName name="_917____________0_0차">#REF!</definedName>
    <definedName name="_92_0_0차" localSheetId="1">#REF!</definedName>
    <definedName name="_92_0_0차">#REF!</definedName>
    <definedName name="_921____________ОБЛАСТЬ_ПЕЌАТ" localSheetId="1">#REF!</definedName>
    <definedName name="_921____________ОБЛАСТЬ_ПЕЌАТ">#REF!</definedName>
    <definedName name="_922_____________0계기" localSheetId="1">#REF!</definedName>
    <definedName name="_922_____________0계기">#REF!</definedName>
    <definedName name="_923_____________0계기en" localSheetId="1">#REF!</definedName>
    <definedName name="_923_____________0계기en">#REF!</definedName>
    <definedName name="_924_____________0누계기" localSheetId="1">#REF!</definedName>
    <definedName name="_924_____________0누계기">#REF!</definedName>
    <definedName name="_925_____________0누계생" localSheetId="1">#REF!</definedName>
    <definedName name="_925_____________0누계생">#REF!</definedName>
    <definedName name="_926_____________0누실마" localSheetId="1">#REF!</definedName>
    <definedName name="_926_____________0누실마">#REF!</definedName>
    <definedName name="_927_____________0누실적" localSheetId="1">#REF!</definedName>
    <definedName name="_927_____________0누실적">#REF!</definedName>
    <definedName name="_928_____________0실기버" localSheetId="1">#REF!</definedName>
    <definedName name="_928_____________0실기버">#REF!</definedName>
    <definedName name="_929_____________0실적마" localSheetId="1">#REF!</definedName>
    <definedName name="_929_____________0실적마">#REF!</definedName>
    <definedName name="_93">"['file:///A:/JUNG/W-CAR/96YEAR/W-100.XLS'#$'W-현원가'.$AE$7711]"</definedName>
    <definedName name="_93_0_0입" localSheetId="1">#REF!</definedName>
    <definedName name="_93_0_0입">#REF!</definedName>
    <definedName name="_93_0계기" localSheetId="1">#REF!</definedName>
    <definedName name="_93_0계기">#REF!</definedName>
    <definedName name="_931__________0_0입" localSheetId="1">#REF!</definedName>
    <definedName name="_931__________0_0입">#REF!</definedName>
    <definedName name="_932__________0_0차" localSheetId="1">#REF!</definedName>
    <definedName name="_932__________0_0차">#REF!</definedName>
    <definedName name="_936__________ОБЛАСТЬ_ПЕЌАТ" localSheetId="1">#REF!</definedName>
    <definedName name="_936__________ОБЛАСТЬ_ПЕЌАТ">#REF!</definedName>
    <definedName name="_937_________0계기" localSheetId="1">#REF!</definedName>
    <definedName name="_937_________0계기">#REF!</definedName>
    <definedName name="_938_________0계기en" localSheetId="1">#REF!</definedName>
    <definedName name="_938_________0계기en">#REF!</definedName>
    <definedName name="_939_________0누계기" localSheetId="1">#REF!</definedName>
    <definedName name="_939_________0누계기">#REF!</definedName>
    <definedName name="_93A">"['file:///A:/JUNG/W-CAR/96YEAR/W-100.XLS'#$'W-현원가'.$AE$7711]"</definedName>
    <definedName name="_93B">"['file:///A:/JUNG/W-CAR/96YEAR/W-100.XLS'#$'W-현원가'.$AE$7711]"</definedName>
    <definedName name="_94">"['file:///A:/JUNG/W-CAR/96YEAR/W-100.XLS'#$'W-현원가'.$AE$7711]"</definedName>
    <definedName name="_94_0_0입" localSheetId="1">#REF!</definedName>
    <definedName name="_94_0_0입">#REF!</definedName>
    <definedName name="_94_0_0차" localSheetId="1">#REF!</definedName>
    <definedName name="_94_0_0차">#REF!</definedName>
    <definedName name="_94_0계기en" localSheetId="1">#REF!</definedName>
    <definedName name="_94_0계기en">#REF!</definedName>
    <definedName name="_940_________0누계생" localSheetId="1">#REF!</definedName>
    <definedName name="_940_________0누계생">#REF!</definedName>
    <definedName name="_941_________0누실마" localSheetId="1">#REF!</definedName>
    <definedName name="_941_________0누실마">#REF!</definedName>
    <definedName name="_942_________0누실적" localSheetId="1">#REF!</definedName>
    <definedName name="_942_________0누실적">#REF!</definedName>
    <definedName name="_943_________0실기버" localSheetId="1">#REF!</definedName>
    <definedName name="_943_________0실기버">#REF!</definedName>
    <definedName name="_944_________0실적마" localSheetId="1">#REF!</definedName>
    <definedName name="_944_________0실적마">#REF!</definedName>
    <definedName name="_946______0_0입" localSheetId="1">#REF!</definedName>
    <definedName name="_946______0_0입">#REF!</definedName>
    <definedName name="_947______0_0차" localSheetId="1">#REF!</definedName>
    <definedName name="_947______0_0차">#REF!</definedName>
    <definedName name="_95_0계기" localSheetId="1">#REF!</definedName>
    <definedName name="_95_0계기">#REF!</definedName>
    <definedName name="_95_0누계기" localSheetId="1">#REF!</definedName>
    <definedName name="_95_0누계기">#REF!</definedName>
    <definedName name="_950________0계기" localSheetId="1">#REF!</definedName>
    <definedName name="_950________0계기">#REF!</definedName>
    <definedName name="_951________0계기en" localSheetId="1">#REF!</definedName>
    <definedName name="_951________0계기en">#REF!</definedName>
    <definedName name="_952________0누계기" localSheetId="1">#REF!</definedName>
    <definedName name="_952________0누계기">#REF!</definedName>
    <definedName name="_953________0누계생" localSheetId="1">#REF!</definedName>
    <definedName name="_953________0누계생">#REF!</definedName>
    <definedName name="_954________0누실마" localSheetId="1">#REF!</definedName>
    <definedName name="_954________0누실마">#REF!</definedName>
    <definedName name="_955________0누실적" localSheetId="1">#REF!</definedName>
    <definedName name="_955________0누실적">#REF!</definedName>
    <definedName name="_956________0실기버" localSheetId="1">#REF!</definedName>
    <definedName name="_956________0실기버">#REF!</definedName>
    <definedName name="_957________0실적마" localSheetId="1">#REF!</definedName>
    <definedName name="_957________0실적마">#REF!</definedName>
    <definedName name="_959______ОБЛАСТЬ_ПЕЌАТ" localSheetId="1">#REF!</definedName>
    <definedName name="_959______ОБЛАСТЬ_ПЕЌАТ">#REF!</definedName>
    <definedName name="_96_0_0차" localSheetId="1">#REF!</definedName>
    <definedName name="_96_0_0차">#REF!</definedName>
    <definedName name="_96_0계기" localSheetId="1">#REF!</definedName>
    <definedName name="_96_0계기">#REF!</definedName>
    <definedName name="_96_0계기en" localSheetId="1">#REF!</definedName>
    <definedName name="_96_0계기en">#REF!</definedName>
    <definedName name="_96_0누계생" localSheetId="1">#REF!</definedName>
    <definedName name="_96_0누계생">#REF!</definedName>
    <definedName name="_961_____0_0입" localSheetId="1">#REF!</definedName>
    <definedName name="_961_____0_0입">#REF!</definedName>
    <definedName name="_962_____0_0차" localSheetId="1">#REF!</definedName>
    <definedName name="_962_____0_0차">#REF!</definedName>
    <definedName name="_965_______0계기" localSheetId="1">#REF!</definedName>
    <definedName name="_965_______0계기">#REF!</definedName>
    <definedName name="_966_______0계기en" localSheetId="1">#REF!</definedName>
    <definedName name="_966_______0계기en">#REF!</definedName>
    <definedName name="_967_______0누계기" localSheetId="1">#REF!</definedName>
    <definedName name="_967_______0누계기">#REF!</definedName>
    <definedName name="_968_______0누계생" localSheetId="1">#REF!</definedName>
    <definedName name="_968_______0누계생">#REF!</definedName>
    <definedName name="_969_______0누실마" localSheetId="1">#REF!</definedName>
    <definedName name="_969_______0누실마">#REF!</definedName>
    <definedName name="_97_0누계기" localSheetId="1">#REF!</definedName>
    <definedName name="_97_0누계기">#REF!</definedName>
    <definedName name="_97_0누실마" localSheetId="1">#REF!</definedName>
    <definedName name="_97_0누실마">#REF!</definedName>
    <definedName name="_970_______0누실적" localSheetId="1">#REF!</definedName>
    <definedName name="_970_______0누실적">#REF!</definedName>
    <definedName name="_971_______0실기버" localSheetId="1">#REF!</definedName>
    <definedName name="_971_______0실기버">#REF!</definedName>
    <definedName name="_972_______0실적마" localSheetId="1">#REF!</definedName>
    <definedName name="_972_______0실적마">#REF!</definedName>
    <definedName name="_974_____ОБЛАСТЬ_ПЕЌАТ" localSheetId="1">#REF!</definedName>
    <definedName name="_974_____ОБЛАСТЬ_ПЕЌАТ">#REF!</definedName>
    <definedName name="_976____0_0입" localSheetId="1">#REF!</definedName>
    <definedName name="_976____0_0입">#REF!</definedName>
    <definedName name="_977____0_0차" localSheetId="1">#REF!</definedName>
    <definedName name="_977____0_0차">#REF!</definedName>
    <definedName name="_98_0계기" localSheetId="1">#REF!</definedName>
    <definedName name="_98_0계기">#REF!</definedName>
    <definedName name="_98_0계기en" localSheetId="1">#REF!</definedName>
    <definedName name="_98_0계기en">#REF!</definedName>
    <definedName name="_98_0누계생" localSheetId="1">#REF!</definedName>
    <definedName name="_98_0누계생">#REF!</definedName>
    <definedName name="_98_0누실적" localSheetId="1">#REF!</definedName>
    <definedName name="_98_0누실적">#REF!</definedName>
    <definedName name="_980______0계기" localSheetId="1">#REF!</definedName>
    <definedName name="_980______0계기">#REF!</definedName>
    <definedName name="_981______0계기en" localSheetId="1">#REF!</definedName>
    <definedName name="_981______0계기en">#REF!</definedName>
    <definedName name="_982______0누계기" localSheetId="1">#REF!</definedName>
    <definedName name="_982______0누계기">#REF!</definedName>
    <definedName name="_983______0누계생" localSheetId="1">#REF!</definedName>
    <definedName name="_983______0누계생">#REF!</definedName>
    <definedName name="_984______0누실마" localSheetId="1">#REF!</definedName>
    <definedName name="_984______0누실마">#REF!</definedName>
    <definedName name="_985______0누실적" localSheetId="1">#REF!</definedName>
    <definedName name="_985______0누실적">#REF!</definedName>
    <definedName name="_986______0실기버" localSheetId="1">#REF!</definedName>
    <definedName name="_986______0실기버">#REF!</definedName>
    <definedName name="_987______0실적마" localSheetId="1">#REF!</definedName>
    <definedName name="_987______0실적마">#REF!</definedName>
    <definedName name="_989____ОБЛАСТЬ_ПЕЌАТ" localSheetId="1">#REF!</definedName>
    <definedName name="_989____ОБЛАСТЬ_ПЕЌАТ">#REF!</definedName>
    <definedName name="_99_0계기en" localSheetId="1">#REF!</definedName>
    <definedName name="_99_0계기en">#REF!</definedName>
    <definedName name="_99_0누실마" localSheetId="1">#REF!</definedName>
    <definedName name="_99_0누실마">#REF!</definedName>
    <definedName name="_99_0실기버" localSheetId="1">#REF!</definedName>
    <definedName name="_99_0실기버">#REF!</definedName>
    <definedName name="_991___0_0입" localSheetId="1">#REF!</definedName>
    <definedName name="_991___0_0입">#REF!</definedName>
    <definedName name="_992___0_0차" localSheetId="1">#REF!</definedName>
    <definedName name="_992___0_0차">#REF!</definedName>
    <definedName name="_996___ОБЛАСТЬ_ПЕЌАТ" localSheetId="1">#REF!</definedName>
    <definedName name="_996___ОБЛАСТЬ_ПЕЌАТ">#REF!</definedName>
    <definedName name="_997____0계기" localSheetId="1">#REF!</definedName>
    <definedName name="_997____0계기">#REF!</definedName>
    <definedName name="_998____0계기en" localSheetId="1">#REF!</definedName>
    <definedName name="_998____0계기en">#REF!</definedName>
    <definedName name="_999____0누계기" localSheetId="1">#REF!</definedName>
    <definedName name="_999____0누계기">#REF!</definedName>
    <definedName name="_a">"NA()"</definedName>
    <definedName name="_A1" localSheetId="1" hidden="1">#REF!</definedName>
    <definedName name="_A1" hidden="1">#REF!</definedName>
    <definedName name="_a12" hidden="1">{"'Monthly 1997'!$A$3:$S$89"}</definedName>
    <definedName name="_a145" localSheetId="1">#REF!</definedName>
    <definedName name="_a145">#REF!</definedName>
    <definedName name="_a146" localSheetId="1">#REF!</definedName>
    <definedName name="_a146">#REF!</definedName>
    <definedName name="_a147" localSheetId="1">#REF!</definedName>
    <definedName name="_a147">#REF!</definedName>
    <definedName name="_a1O" localSheetId="1">#REF!,#REF!,#REF!,#REF!,#REF!</definedName>
    <definedName name="_a1O">#REF!,#REF!,#REF!,#REF!,#REF!</definedName>
    <definedName name="_A20" localSheetId="1">#REF!</definedName>
    <definedName name="_A20">#REF!</definedName>
    <definedName name="_a2O" localSheetId="1">#REF!,#REF!,#REF!,#REF!,#REF!</definedName>
    <definedName name="_a2O">#REF!,#REF!,#REF!,#REF!,#REF!</definedName>
    <definedName name="_a3O" localSheetId="1">#REF!,#REF!,#REF!,#REF!,#REF!</definedName>
    <definedName name="_a3O">#REF!,#REF!,#REF!,#REF!,#REF!</definedName>
    <definedName name="_a3Z" localSheetId="1">#REF!,#REF!,#REF!,#REF!,#REF!</definedName>
    <definedName name="_a3Z">#REF!,#REF!,#REF!,#REF!,#REF!</definedName>
    <definedName name="_Ａ４1">#N/A</definedName>
    <definedName name="_A444444" localSheetId="1">[1]К.смета!#REF!</definedName>
    <definedName name="_A444444">[1]К.смета!#REF!</definedName>
    <definedName name="_a4O" localSheetId="1">#REF!,#REF!,#REF!,#REF!,#REF!</definedName>
    <definedName name="_a4O">#REF!,#REF!,#REF!,#REF!,#REF!</definedName>
    <definedName name="_a4Z" localSheetId="1">#REF!,#REF!,#REF!,#REF!,#REF!</definedName>
    <definedName name="_a4Z">#REF!,#REF!,#REF!,#REF!,#REF!</definedName>
    <definedName name="_a5O" localSheetId="1">#REF!,#REF!,#REF!,#REF!,#REF!</definedName>
    <definedName name="_a5O">#REF!,#REF!,#REF!,#REF!,#REF!</definedName>
    <definedName name="_a5Z" localSheetId="1">#REF!,#REF!,#REF!,#REF!,#REF!</definedName>
    <definedName name="_a5Z">#REF!,#REF!,#REF!,#REF!,#REF!</definedName>
    <definedName name="_A61" hidden="1">{#N/A,#N/A,FALSE,"BODY"}</definedName>
    <definedName name="_A65555" localSheetId="1">#REF!</definedName>
    <definedName name="_A65555">#REF!</definedName>
    <definedName name="_A65655" localSheetId="1">#REF!</definedName>
    <definedName name="_A65655">#REF!</definedName>
    <definedName name="_A65900" localSheetId="1">#REF!</definedName>
    <definedName name="_A65900">#REF!</definedName>
    <definedName name="_a6O" localSheetId="1">#REF!</definedName>
    <definedName name="_a6O">#REF!</definedName>
    <definedName name="_a6Z" localSheetId="1">#REF!</definedName>
    <definedName name="_a6Z">#REF!</definedName>
    <definedName name="_A999999">#N/A</definedName>
    <definedName name="_aO" localSheetId="1">[3]!_a1O,[3]!_a2O,[3]!_a3O,[3]!_a4O,[3]!_a5O,'табл.№3 КМ'!_a6O</definedName>
    <definedName name="_aO">[3]!_a1O,[3]!_a2O,[3]!_a3O,[3]!_a4O,[3]!_a5O,_a6O</definedName>
    <definedName name="_ap2">#N/A</definedName>
    <definedName name="_AT1" hidden="1">{#N/A,#N/A,FALSE,"인원";#N/A,#N/A,FALSE,"비용2";#N/A,#N/A,FALSE,"비용1";#N/A,#N/A,FALSE,"비용";#N/A,#N/A,FALSE,"보증2";#N/A,#N/A,FALSE,"보증1";#N/A,#N/A,FALSE,"보증";#N/A,#N/A,FALSE,"손익1";#N/A,#N/A,FALSE,"손익";#N/A,#N/A,FALSE,"부서별매출";#N/A,#N/A,FALSE,"매출"}</definedName>
    <definedName name="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3" hidden="1">{#N/A,#N/A,FALSE,"인원";#N/A,#N/A,FALSE,"비용2";#N/A,#N/A,FALSE,"비용1";#N/A,#N/A,FALSE,"비용";#N/A,#N/A,FALSE,"보증2";#N/A,#N/A,FALSE,"보증1";#N/A,#N/A,FALSE,"보증";#N/A,#N/A,FALSE,"손익1";#N/A,#N/A,FALSE,"손익";#N/A,#N/A,FALSE,"부서별매출";#N/A,#N/A,FALSE,"매출"}</definedName>
    <definedName name="_aZ" localSheetId="1">[0]!_a1Z,[0]!_a2Z</definedName>
    <definedName name="_aZ">[0]!_a1Z,[0]!_a2Z</definedName>
    <definedName name="_b">"NA()"</definedName>
    <definedName name="_B00__10__.DATABASEUPLOAD">"#NAME!_B00__10__.DATABASEUPLOAD"</definedName>
    <definedName name="_B00__11__.DATABASEUPLOAD">"#NAME!_B00__11__.DATABASEUPLOAD"</definedName>
    <definedName name="_B00__16__.DATABASEUPLOAD">"#NAME!_B00__16__.DATABASEUPLOAD"</definedName>
    <definedName name="_B00__17__.DATABASEUPLOAD">"#NAME!_B00__17__.DATABASEUPLOAD"</definedName>
    <definedName name="_B00__2__.DATABASEUPLOAD">"#NAME!_B00__2__.DATABASEUPLOAD"</definedName>
    <definedName name="_B00__21__.DATABASEUPLOAD">"#NAME!_B00__21__.DATABASEUPLOAD"</definedName>
    <definedName name="_B00__22__.DATABASEUPLOAD">"#NAME!_B00__22__.DATABASEUPLOAD"</definedName>
    <definedName name="_B00__25__.DATABASEUPLOAD">"#NAME!_B00__25__.DATABASEUPLOAD"</definedName>
    <definedName name="_B00__26__.DATABASEUPLOAD">"#NAME!_B00__26__.DATABASEUPLOAD"</definedName>
    <definedName name="_B00__27__.DATABASEUPLOAD">"#NAME!_B00__27__.DATABASEUPLOAD"</definedName>
    <definedName name="_B00__3__.DATABASEUPLOAD">"#NAME!_B00__3__.DATABASEUPLOAD"</definedName>
    <definedName name="_B00__4__.DATABASEUPLOAD">"#NAME!_B00__4__.DATABASEUPLOAD"</definedName>
    <definedName name="_B00__40__.DATABASEUPLOAD">"#NAME!_B00__40__.DATABASEUPLOAD"</definedName>
    <definedName name="_B00__44__.DATABASEUPLOAD">"#NAME!_B00__44__.DATABASEUPLOAD"</definedName>
    <definedName name="_B00__45__.DATABASEUPLOAD">"#NAME!_B00__45__.DATABASEUPLOAD"</definedName>
    <definedName name="_B00__46__.DATABASEUPLOAD">"#NAME!_B00__46__.DATABASEUPLOAD"</definedName>
    <definedName name="_B00__48__.DATABASEUPLOAD">"#NAME!_B00__48__.DATABASEUPLOAD"</definedName>
    <definedName name="_B00__5__.DATABASEUPLOAD">"#NAME!_B00__5__.DATABASEUPLOAD"</definedName>
    <definedName name="_B00__50__.DATABASEUPLOAD">"#NAME!_B00__50__.DATABASEUPLOAD"</definedName>
    <definedName name="_B00__51__.DATABASEUPLOAD">"#NAME!_B00__51__.DATABASEUPLOAD"</definedName>
    <definedName name="_B00__57__.DATABASEUPLOAD">"#NAME!_B00__57__.DATABASEUPLOAD"</definedName>
    <definedName name="_B00__6__.DATABASEUPLOAD">"#NAME!_B00__6__.DATABASEUPLOAD"</definedName>
    <definedName name="_B00__60__.DATABASEUPLOAD">"#NAME!_B00__60__.DATABASEUPLOAD"</definedName>
    <definedName name="_B00__61__.DATABASEUPLOAD">"#NAME!_B00__61__.DATABASEUPLOAD"</definedName>
    <definedName name="_B00__62__.DATABASEUPLOAD">"#NAME!_B00__62__.DATABASEUPLOAD"</definedName>
    <definedName name="_B00__7__.DATABASEUPLOAD">"#NAME!_B00__7__.DATABASEUPLOAD"</definedName>
    <definedName name="_B00__8__.DATABASEUPLOAD">"#NAME!_B00__8__.DATABASEUPLOAD"</definedName>
    <definedName name="_B00__9__.DATABASEUPLOAD">"#NAME!_B00__9__.DATABASEUPLOAD"</definedName>
    <definedName name="_B100000" localSheetId="1">#REF!</definedName>
    <definedName name="_B100000">#REF!</definedName>
    <definedName name="_b1O" localSheetId="1">#REF!,#REF!,#REF!,#REF!,#REF!</definedName>
    <definedName name="_b1O">#REF!,#REF!,#REF!,#REF!,#REF!</definedName>
    <definedName name="_b1Z" localSheetId="1">#REF!,#REF!,#REF!,#REF!,#REF!</definedName>
    <definedName name="_b1Z">#REF!,#REF!,#REF!,#REF!,#REF!</definedName>
    <definedName name="_b2O" localSheetId="1">#REF!,#REF!,#REF!,#REF!,#REF!</definedName>
    <definedName name="_b2O">#REF!,#REF!,#REF!,#REF!,#REF!</definedName>
    <definedName name="_b2Z" localSheetId="1">#REF!,#REF!,#REF!,#REF!,#REF!</definedName>
    <definedName name="_b2Z">#REF!,#REF!,#REF!,#REF!,#REF!</definedName>
    <definedName name="_b3O" localSheetId="1">#REF!,#REF!,#REF!,#REF!,#REF!</definedName>
    <definedName name="_b3O">#REF!,#REF!,#REF!,#REF!,#REF!</definedName>
    <definedName name="_b3Z" localSheetId="1">#REF!,#REF!,#REF!,#REF!,#REF!</definedName>
    <definedName name="_b3Z">#REF!,#REF!,#REF!,#REF!,#REF!</definedName>
    <definedName name="_b4O" localSheetId="1">#REF!,#REF!,#REF!,#REF!,#REF!</definedName>
    <definedName name="_b4O">#REF!,#REF!,#REF!,#REF!,#REF!</definedName>
    <definedName name="_b4Z" localSheetId="1">#REF!,#REF!,#REF!,#REF!,#REF!</definedName>
    <definedName name="_b4Z">#REF!,#REF!,#REF!,#REF!,#REF!</definedName>
    <definedName name="_b5O" localSheetId="1">#REF!,#REF!,#REF!,#REF!,#REF!</definedName>
    <definedName name="_b5O">#REF!,#REF!,#REF!,#REF!,#REF!</definedName>
    <definedName name="_b5Z" localSheetId="1">#REF!,#REF!,#REF!,#REF!,#REF!</definedName>
    <definedName name="_b5Z">#REF!,#REF!,#REF!,#REF!,#REF!</definedName>
    <definedName name="_b6O" localSheetId="1">#REF!</definedName>
    <definedName name="_b6O">#REF!</definedName>
    <definedName name="_b6Z" localSheetId="1">#REF!</definedName>
    <definedName name="_b6Z">#REF!</definedName>
    <definedName name="_B80000" localSheetId="1">#REF!</definedName>
    <definedName name="_B80000">#REF!</definedName>
    <definedName name="_B99999" localSheetId="1">#REF!</definedName>
    <definedName name="_B99999">#REF!</definedName>
    <definedName name="_bO">[3]!_b1O,[3]!_b2O,[3]!_b3O,[3]!_b4O,[3]!_b5O,[3]!_b6O</definedName>
    <definedName name="_bZ" localSheetId="1">[3]!_b1Z,[3]!_b2Z,[3]!_b3Z,[3]!_b4Z,[3]!_b5Z,'табл.№3 КМ'!_b6Z</definedName>
    <definedName name="_bZ">[3]!_b1Z,[3]!_b2Z,[3]!_b3Z,[3]!_b4Z,[3]!_b5Z,_b6Z</definedName>
    <definedName name="_c">"['file:///A:/96_JAPAN/96MEET/JAPAN/%ED%9A%A8%EC%9C%A8%EB%B6%84%EC%84%9D.XLS'#$'효율계획(당월)'.$EC1]"</definedName>
    <definedName name="_C00__1__.DATABASEUPLOAD">"#NAME!_C00__1__.DATABASEUPLOAD"</definedName>
    <definedName name="_C00__12__.DATABASEUPLOAD">"#NAME!_C00__12__.DATABASEUPLOAD"</definedName>
    <definedName name="_C00__13__.DATABASEUPLOAD">"#NAME!_C00__13__.DATABASEUPLOAD"</definedName>
    <definedName name="_C00__14__.DATABASEUPLOAD">"#NAME!_C00__14__.DATABASEUPLOAD"</definedName>
    <definedName name="_C00__2__.DATABASEUPLOAD">"#NAME!_C00__2__.DATABASEUPLOAD"</definedName>
    <definedName name="_C00__20__.DATABASEUPLOAD">"#NAME!_C00__20__.DATABASEUPLOAD"</definedName>
    <definedName name="_C00__22__.DATABASEUPLOAD">"#NAME!_C00__22__.DATABASEUPLOAD"</definedName>
    <definedName name="_C00__5__.DATABASEUPLOAD">"#NAME!_C00__5__.DATABASEUPLOAD"</definedName>
    <definedName name="_C00__7__.DATABASEUPLOAD">"#NAME!_C00__7__.DATABASEUPLOAD"</definedName>
    <definedName name="_C3">"['file:///F:/Akmal%20Korea%20New%20IPO/511/IFO506%2020051'#$'NO.1'.$B$2]"</definedName>
    <definedName name="_C65537" localSheetId="1">#REF!</definedName>
    <definedName name="_C65537">#REF!</definedName>
    <definedName name="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CT5" localSheetId="1">#REF!</definedName>
    <definedName name="_CT5">#REF!</definedName>
    <definedName name="_d">"['file:///A:/96_JAPAN/96MEET/JAPAN/%ED%9A%A8%EC%9C%A8%EB%B6%84%EC%84%9D.XLS'#$'효율계획(당월)'.$EF1]"</definedName>
    <definedName name="_D00__1__.DATABASEUPLOAD">"#NAME!_D00__1__.DATABASEUPLOAD"</definedName>
    <definedName name="_D00__10__.DATABASEUPLOAD">"#NAME!_D00__10__.DATABASEUPLOAD"</definedName>
    <definedName name="_D00__2__.DATABASEUPLOAD">"#NAME!_D00__2__.DATABASEUPLOAD"</definedName>
    <definedName name="_D00__7__.DATABASEUPLOAD">"#NAME!_D00__7__.DATABASEUPLOAD"</definedName>
    <definedName name="_D00__9__.DATABASEUPLOAD">"#NAME!_D00__9__.DATABASEUPLOAD"</definedName>
    <definedName name="_DAT1" localSheetId="1">#REF!</definedName>
    <definedName name="_DAT1">#REF!</definedName>
    <definedName name="_DAT10" localSheetId="1">#REF!</definedName>
    <definedName name="_DAT10">#REF!</definedName>
    <definedName name="_DAT11" localSheetId="1">#REF!</definedName>
    <definedName name="_DAT11">#REF!</definedName>
    <definedName name="_DAT12" localSheetId="1">#REF!</definedName>
    <definedName name="_DAT12">#REF!</definedName>
    <definedName name="_DAT13" localSheetId="1">#REF!</definedName>
    <definedName name="_DAT13">#REF!</definedName>
    <definedName name="_DAT14" localSheetId="1">#REF!</definedName>
    <definedName name="_DAT14">#REF!</definedName>
    <definedName name="_DAT15" localSheetId="1">#REF!</definedName>
    <definedName name="_DAT15">#REF!</definedName>
    <definedName name="_DAT16" localSheetId="1">#REF!</definedName>
    <definedName name="_DAT16">#REF!</definedName>
    <definedName name="_DAT17" localSheetId="1">#REF!</definedName>
    <definedName name="_DAT17">#REF!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_DAT8" localSheetId="1">#REF!</definedName>
    <definedName name="_DAT8">#REF!</definedName>
    <definedName name="_DAT9" localSheetId="1">#REF!</definedName>
    <definedName name="_DAT9">#REF!</definedName>
    <definedName name="_day3" localSheetId="1">#REF!</definedName>
    <definedName name="_day3">#REF!</definedName>
    <definedName name="_day4" localSheetId="1">#REF!</definedName>
    <definedName name="_day4">#REF!</definedName>
    <definedName name="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Dist_Bin" localSheetId="1" hidden="1">#REF!</definedName>
    <definedName name="_Dist_Bin" hidden="1">#REF!</definedName>
    <definedName name="_Dist_Values" localSheetId="1" hidden="1">#REF!</definedName>
    <definedName name="_Dist_Values" hidden="1">#REF!</definedName>
    <definedName name="_e">"['file:///A:/96_JAPAN/96MEET/JAPAN/%ED%9A%A8%EC%9C%A8%EB%B6%84%EC%84%9D.XLS'#$'효율계획(당월)'.$EI1]"</definedName>
    <definedName name="_f">"['file:///A:/96_JAPAN/96MEET/JAPAN/%ED%9A%A8%EC%9C%A8%EB%B6%84%EC%84%9D.XLS'#$'효율계획(당월)'.$EL1]"</definedName>
    <definedName name="_F2">"['file://OKPO/SYS2/USER/KCLEE/MDATA/M-100/71210/ROUTING2.XLS'#$'(ROUTING)'.$EQ$288]"</definedName>
    <definedName name="_FF3" localSheetId="1">#REF!</definedName>
    <definedName name="_FF3">#REF!</definedName>
    <definedName name="_Fill" localSheetId="1" hidden="1">#REF!</definedName>
    <definedName name="_Fill" hidden="1">#REF!</definedName>
    <definedName name="_FilterDatabase" localSheetId="1" hidden="1">#REF!</definedName>
    <definedName name="_FilterDatabase" hidden="1">#REF!</definedName>
    <definedName name="_FNO2" localSheetId="1">#REF!</definedName>
    <definedName name="_FNO2">#REF!</definedName>
    <definedName name="_g">"['file:///A:/96_JAPAN/96MEET/JAPAN/%ED%9A%A8%EC%9C%A8%EB%B6%84%EC%84%9D.XLS'#$'효율계획(당월)'.$EO1]"</definedName>
    <definedName name="_h">"['file:///A:/96_JAPAN/96MEET/JAPAN/%ED%9A%A8%EC%9C%A8%EB%B6%84%EC%84%9D.XLS'#$'효율계획(당월)'.$ER1]"</definedName>
    <definedName name="_i">"['file:///A:/96_JAPAN/96MEET/JAPAN/%ED%9A%A8%EC%9C%A8%EB%B6%84%EC%84%9D.XLS'#$'효율계획(당월)'.$EU1]"</definedName>
    <definedName name="_INT2" hidden="1">{#N/A,#N/A,TRUE,"일정"}</definedName>
    <definedName name="_j">"['file:///A:/96_JAPAN/96MEET/JAPAN/%ED%9A%A8%EC%9C%A8%EB%B6%84%EC%84%9D.XLS'#$'효율계획(당월)'.$EX1]"</definedName>
    <definedName name="_J200" hidden="1">{#N/A,#N/A,FALSE,"인원";#N/A,#N/A,FALSE,"비용2";#N/A,#N/A,FALSE,"비용1";#N/A,#N/A,FALSE,"비용";#N/A,#N/A,FALSE,"보증2";#N/A,#N/A,FALSE,"보증1";#N/A,#N/A,FALSE,"보증";#N/A,#N/A,FALSE,"손익1";#N/A,#N/A,FALSE,"손익";#N/A,#N/A,FALSE,"부서별매출";#N/A,#N/A,FALSE,"매출"}</definedName>
    <definedName name="_JAP97" localSheetId="1">#REF!</definedName>
    <definedName name="_JAP97">#REF!</definedName>
    <definedName name="_JAP98" localSheetId="1">#REF!</definedName>
    <definedName name="_JAP98">#REF!</definedName>
    <definedName name="_k1" localSheetId="1">#REF!</definedName>
    <definedName name="_k1">#REF!</definedName>
    <definedName name="_Key1" localSheetId="1" hidden="1">#REF!</definedName>
    <definedName name="_Key1" hidden="1">#REF!</definedName>
    <definedName name="_Key2" localSheetId="1" hidden="1">#REF!</definedName>
    <definedName name="_Key2" hidden="1">#REF!</definedName>
    <definedName name="_ko15" localSheetId="1">#REF!</definedName>
    <definedName name="_ko15">#REF!</definedName>
    <definedName name="_KOR97" localSheetId="1">#REF!</definedName>
    <definedName name="_KOR97">#REF!</definedName>
    <definedName name="_KOR98" localSheetId="1">#REF!</definedName>
    <definedName name="_KOR98">#REF!</definedName>
    <definedName name="_MatInverse_In" localSheetId="1" hidden="1">#REF!</definedName>
    <definedName name="_MatInverse_In" hidden="1">#REF!</definedName>
    <definedName name="_MatInverse_Out" localSheetId="1" hidden="1">#REF!</definedName>
    <definedName name="_MatInverse_Out" hidden="1">#REF!</definedName>
    <definedName name="_Module4_B001__.LOGIN">"#NAME!_Module4_B001__.LOGIN"</definedName>
    <definedName name="_Module4_B0017__.LOGIN">"#NAME!_Module4_B0017__.LOGIN"</definedName>
    <definedName name="_Module4_B002__.LOGIN">"#NAME!_Module4_B002__.LOGIN"</definedName>
    <definedName name="_Module4_B0025__.LOGIN">"#NAME!_Module4_B0025__.LOGIN"</definedName>
    <definedName name="_Module4_B0026__.LOGIN">"#NAME!_Module4_B0026__.LOGIN"</definedName>
    <definedName name="_Module4_B0027__.LOGIN">"#NAME!_Module4_B0027__.LOGIN"</definedName>
    <definedName name="_Module4_B003__.LOGIN">"#NAME!_Module4_B003__.LOGIN"</definedName>
    <definedName name="_Module4_B004__.LOGIN">"#NAME!_Module4_B004__.LOGIN"</definedName>
    <definedName name="_Module4_B005__.LOGIN">"#NAME!_Module4_B005__.LOGIN"</definedName>
    <definedName name="_Module4_B006__.LOGIN">"#NAME!_Module4_B006__.LOGIN"</definedName>
    <definedName name="_Module4_B007__.LOGIN">"#NAME!_Module4_B007__.LOGIN"</definedName>
    <definedName name="_Module4_B008__.LOGIN">"#NAME!_Module4_B008__.LOGIN"</definedName>
    <definedName name="_Module4_B009__.LOGIN">"#NAME!_Module4_B009__.LOGIN"</definedName>
    <definedName name="_Module4_B010__.LOGIN">"#NAME!_Module4_B010__.LOGIN"</definedName>
    <definedName name="_Module4_B011__.LOGIN">"#NAME!_Module4_B011__.LOGIN"</definedName>
    <definedName name="_Module4_B016__.LOGIN">"#NAME!_Module4_B016__.LOGIN"</definedName>
    <definedName name="_Module4_B021__.LOGIN">"#NAME!_Module4_B021__.LOGIN"</definedName>
    <definedName name="_Module4_B022__.LOGIN">"#NAME!_Module4_B022__.LOGIN"</definedName>
    <definedName name="_Module4_B038__.LOGIN">"#NAME!_Module4_B038__.LOGIN"</definedName>
    <definedName name="_Module4_B040__.LOGIN">"#NAME!_Module4_B040__.LOGIN"</definedName>
    <definedName name="_Module4_B044__.LOGIN">"#NAME!_Module4_B044__.LOGIN"</definedName>
    <definedName name="_Module4_B045__.LOGIN">"#NAME!_Module4_B045__.LOGIN"</definedName>
    <definedName name="_Module4_B046__.LOGIN">"#NAME!_Module4_B046__.LOGIN"</definedName>
    <definedName name="_Module4_B048__.LOGIN">"#NAME!_Module4_B048__.LOGIN"</definedName>
    <definedName name="_Module4_B050__.LOGIN">"#NAME!_Module4_B050__.LOGIN"</definedName>
    <definedName name="_Module4_B051__.LOGIN">"#NAME!_Module4_B051__.LOGIN"</definedName>
    <definedName name="_Module4_B057__.LOGIN">"#NAME!_Module4_B057__.LOGIN"</definedName>
    <definedName name="_Module4_B060__.LOGIN">"#NAME!_Module4_B060__.LOGIN"</definedName>
    <definedName name="_Module4_C001__.LOGIN">"#NAME!_Module4_C001__.LOGIN"</definedName>
    <definedName name="_Module4_C002__.LOGIN">"#NAME!_Module4_C002__.LOGIN"</definedName>
    <definedName name="_Module4_C005__.LOGIN">"#NAME!_Module4_C005__.LOGIN"</definedName>
    <definedName name="_Module4_C007__.LOGIN">"#NAME!_Module4_C007__.LOGIN"</definedName>
    <definedName name="_Module4_C012__.LOGIN">"#NAME!_Module4_C012__.LOGIN"</definedName>
    <definedName name="_Module4_C013__.LOGIN">"#NAME!_Module4_C013__.LOGIN"</definedName>
    <definedName name="_Module4_C014__.LOGIN">"#NAME!_Module4_C014__.LOGIN"</definedName>
    <definedName name="_Module4_C020__.LOGIN">"#NAME!_Module4_C020__.LOGIN"</definedName>
    <definedName name="_Module4_D001__.LOGIN">"#NAME!_Module4_D001__.LOGIN"</definedName>
    <definedName name="_Module4_D002__.LOGIN">"#NAME!_Module4_D002__.LOGIN"</definedName>
    <definedName name="_Module4_D007__.LOGIN">"#NAME!_Module4_D007__.LOGIN"</definedName>
    <definedName name="_Module4_D009__.LOGIN">"#NAME!_Module4_D009__.LOGIN"</definedName>
    <definedName name="_Module4_D010__.LOGIN">"#NAME!_Module4_D010__.LOGIN"</definedName>
    <definedName name="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NFT1" localSheetId="1">#REF!,#REF!,#REF!,#REF!</definedName>
    <definedName name="_NFT1">#REF!,#REF!,#REF!,#REF!</definedName>
    <definedName name="_Order1" hidden="1">255</definedName>
    <definedName name="_Order2" hidden="1">0</definedName>
    <definedName name="_p">"NA()"</definedName>
    <definedName name="_Per2" localSheetId="1">#REF!</definedName>
    <definedName name="_Per2">#REF!</definedName>
    <definedName name="_PNT1" localSheetId="1">#REF!</definedName>
    <definedName name="_PNT1">#REF!</definedName>
    <definedName name="_PNT2" localSheetId="1">#REF!</definedName>
    <definedName name="_PNT2">#REF!</definedName>
    <definedName name="_R8">"['file:///F:/Akmal%20Korea%20New%20IPO/511/IFO506%2020051'#$'NO.1'.$B$2]"</definedName>
    <definedName name="_RR2" hidden="1">{#N/A,#N/A,FALSE,"단축1";#N/A,#N/A,FALSE,"단축2";#N/A,#N/A,FALSE,"단축3";#N/A,#N/A,FALSE,"장축";#N/A,#N/A,FALSE,"4WD"}</definedName>
    <definedName name="_Sort" localSheetId="1" hidden="1">#REF!</definedName>
    <definedName name="_Sort" hidden="1">#REF!</definedName>
    <definedName name="_SPO1">#N/A</definedName>
    <definedName name="_SPO2">#N/A</definedName>
    <definedName name="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Tir1" hidden="1">{#N/A,#N/A,TRUE,"일정"}</definedName>
    <definedName name="_Tit1">#N/A</definedName>
    <definedName name="_Tit2" localSheetId="1">#REF!</definedName>
    <definedName name="_Tit2">#REF!</definedName>
    <definedName name="_Tit3">#N/A</definedName>
    <definedName name="_Tit4">#N/A</definedName>
    <definedName name="_top1">{30,140,350,160,"",""}</definedName>
    <definedName name="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tt1" hidden="1">{#N/A,#N/A,TRUE,"일정"}</definedName>
    <definedName name="_tt195" localSheetId="1">#REF!</definedName>
    <definedName name="_tt195">#REF!</definedName>
    <definedName name="_TTT1" localSheetId="1">#REF!</definedName>
    <definedName name="_TTT1">#REF!</definedName>
    <definedName name="_TXD1" localSheetId="1">#REF!</definedName>
    <definedName name="_TXD1">#REF!</definedName>
    <definedName name="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z">"NA()"</definedName>
    <definedName name="_Лун34" localSheetId="1" hidden="1">#REF!</definedName>
    <definedName name="_Лун34" hidden="1">#REF!</definedName>
    <definedName name="_xlnm._FilterDatabase" localSheetId="1" hidden="1">#REF!</definedName>
    <definedName name="_xlnm._FilterDatabase" hidden="1">#REF!</definedName>
    <definedName name="¿¹≫eAN°y½AÆR¼³ONLY" localSheetId="1">#REF!</definedName>
    <definedName name="¿¹≫eAN°y½AÆR¼³ONLY">#REF!</definedName>
    <definedName name="¤A¤A" localSheetId="1">#REF!</definedName>
    <definedName name="¤A¤A">#REF!</definedName>
    <definedName name="¤μ¤μ" localSheetId="1">#REF!</definedName>
    <definedName name="¤μ¤μ">#REF!</definedName>
    <definedName name="±a¾E°ⓒ" localSheetId="1">#REF!</definedName>
    <definedName name="±a¾E°ⓒ">#REF!</definedName>
    <definedName name="±a¾EA≫" localSheetId="1">#REF!</definedName>
    <definedName name="±a¾EA≫">#REF!</definedName>
    <definedName name="○" localSheetId="1">#REF!</definedName>
    <definedName name="○">#REF!</definedName>
    <definedName name="●" localSheetId="1">#REF!</definedName>
    <definedName name="●">#REF!</definedName>
    <definedName name="¹ß" localSheetId="1">#REF!</definedName>
    <definedName name="¹ß">#REF!</definedName>
    <definedName name="A" localSheetId="1">#REF!</definedName>
    <definedName name="A">#REF!</definedName>
    <definedName name="A?___R3_t" localSheetId="1">#REF!</definedName>
    <definedName name="A?___R3_t">#REF!</definedName>
    <definedName name="a_" localSheetId="1">#REF!</definedName>
    <definedName name="a_">#REF!</definedName>
    <definedName name="A1_">"['file:///F:/Akmal%20Korea%20New%20IPO/511/IFO506%2020051'#$'NO.1'.$B$2]"</definedName>
    <definedName name="a123456789" localSheetId="1">#REF!</definedName>
    <definedName name="a123456789">#REF!</definedName>
    <definedName name="a123457689" localSheetId="1">#REF!</definedName>
    <definedName name="a123457689">#REF!</definedName>
    <definedName name="A1ололо" localSheetId="1">#REF!</definedName>
    <definedName name="A1ололо">#REF!</definedName>
    <definedName name="A6000000">#N/A</definedName>
    <definedName name="aa" localSheetId="1">[0]!_a1Z,[0]!_a2Z</definedName>
    <definedName name="aa">[0]!_a1Z,[0]!_a2Z</definedName>
    <definedName name="AAA" localSheetId="1">#REF!</definedName>
    <definedName name="AAA">#REF!</definedName>
    <definedName name="aaaa" localSheetId="1">#REF!</definedName>
    <definedName name="aaaa">#REF!</definedName>
    <definedName name="AAAAA" hidden="1">{#N/A,#N/A,TRUE,"일정"}</definedName>
    <definedName name="Aaaaaa" localSheetId="1">#REF!</definedName>
    <definedName name="Aaaaaa">#REF!</definedName>
    <definedName name="AAAAAAA"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aaaaaaaaaa" hidden="1">{#N/A,#N/A,TRUE,"일정"}</definedName>
    <definedName name="AAAAAAAA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sas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B" localSheetId="1">#REF!</definedName>
    <definedName name="AAB">#REF!</definedName>
    <definedName name="AABenchMarkValue" localSheetId="1">#REF!</definedName>
    <definedName name="AABenchMarkValue">#REF!</definedName>
    <definedName name="AAValues" localSheetId="1">#REF!</definedName>
    <definedName name="AAValues">#REF!</definedName>
    <definedName name="AB" localSheetId="1">#REF!</definedName>
    <definedName name="AB">#REF!</definedName>
    <definedName name="ABC" localSheetId="1">#REF!</definedName>
    <definedName name="ABC">#REF!</definedName>
    <definedName name="abcd" localSheetId="1">#REF!</definedName>
    <definedName name="abcd">#REF!</definedName>
    <definedName name="abror" localSheetId="1">#REF!</definedName>
    <definedName name="abror">#REF!</definedName>
    <definedName name="ABS" localSheetId="1">#REF!</definedName>
    <definedName name="ABS">#REF!</definedName>
    <definedName name="AC" localSheetId="1">#REF!</definedName>
    <definedName name="AC">#REF!</definedName>
    <definedName name="ACC" localSheetId="1">#REF!</definedName>
    <definedName name="ACC">#REF!</definedName>
    <definedName name="Acceleration_feel" localSheetId="1">#REF!</definedName>
    <definedName name="Acceleration_feel">#REF!</definedName>
    <definedName name="Access_Button" hidden="1">"Kaspl_5_ПЛАН_4_Таблица1"</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"C:\Documents and Settings\schoolfund1\Рабочий стол\жаха\прогноз доходов 2005 помесяц..mdb"</definedName>
    <definedName name="ACCTID">#N/A</definedName>
    <definedName name="ACNT">#N/A</definedName>
    <definedName name="ACON" hidden="1">{#N/A,#N/A,TRUE,"일정"}</definedName>
    <definedName name="ACR4차"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crilBox" localSheetId="1">#REF!</definedName>
    <definedName name="AcrilBox">#REF!</definedName>
    <definedName name="act" localSheetId="1">#REF!</definedName>
    <definedName name="act">#REF!</definedName>
    <definedName name="ad">{30,140,350,160,"",""}</definedName>
    <definedName name="AE" localSheetId="1">#REF!</definedName>
    <definedName name="AE">#REF!</definedName>
    <definedName name="AE1148677" localSheetId="1">'[4]Жиззах янги раз'!#REF!</definedName>
    <definedName name="AE1148677">'[4]Жиззах янги раз'!#REF!</definedName>
    <definedName name="AE1148678" localSheetId="1">'[5]Жиззах янги раз'!#REF!</definedName>
    <definedName name="AE1148678">'[5]Жиззах янги раз'!#REF!</definedName>
    <definedName name="af" hidden="1">{#N/A,#N/A,FALSE,"BODY"}</definedName>
    <definedName name="ag" localSheetId="1">#REF!</definedName>
    <definedName name="ag">#REF!</definedName>
    <definedName name="ah">{30,140,350,160,"",""}</definedName>
    <definedName name="AI" localSheetId="1">#REF!</definedName>
    <definedName name="AI">#REF!</definedName>
    <definedName name="Air_Bag___Driver_Side" localSheetId="1">#REF!</definedName>
    <definedName name="Air_Bag___Driver_Side">#REF!</definedName>
    <definedName name="Air_Con___Manual" localSheetId="1">#REF!</definedName>
    <definedName name="Air_Con___Manual">#REF!</definedName>
    <definedName name="aj">{30,140,350,160,"",""}</definedName>
    <definedName name="ak">{30,140,350,160,"",""}</definedName>
    <definedName name="AKNO">#N/A</definedName>
    <definedName name="Akril" localSheetId="1">#REF!</definedName>
    <definedName name="Akril">#REF!</definedName>
    <definedName name="AL" localSheetId="1">#REF!</definedName>
    <definedName name="AL">#REF!</definedName>
    <definedName name="ALL" localSheetId="1">#REF!</definedName>
    <definedName name="ALL">#REF!</definedName>
    <definedName name="allll">TRUNC((oy-1)/3+1)</definedName>
    <definedName name="Alloy_Wheel" localSheetId="1">#REF!</definedName>
    <definedName name="Alloy_Wheel">#REF!</definedName>
    <definedName name="ALTSS" localSheetId="1">#REF!</definedName>
    <definedName name="ALTSS">#REF!</definedName>
    <definedName name="AM" localSheetId="1">#REF!</definedName>
    <definedName name="AM">#REF!</definedName>
    <definedName name="Ammiak_SSBox" localSheetId="1">#REF!</definedName>
    <definedName name="Ammiak_SSBox">#REF!</definedName>
    <definedName name="Ammiak3Box" localSheetId="1">#REF!</definedName>
    <definedName name="Ammiak3Box">#REF!</definedName>
    <definedName name="AmmiakBox" localSheetId="1">#REF!</definedName>
    <definedName name="AmmiakBox">#REF!</definedName>
    <definedName name="AmVodaBox" localSheetId="1">#REF!</definedName>
    <definedName name="AmVodaBox">#REF!</definedName>
    <definedName name="AN" localSheetId="1">#REF!</definedName>
    <definedName name="AN">#REF!</definedName>
    <definedName name="AO" localSheetId="1">#REF!</definedName>
    <definedName name="AO">#REF!</definedName>
    <definedName name="AP" localSheetId="1">#REF!</definedName>
    <definedName name="AP">#REF!</definedName>
    <definedName name="APFJI"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P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PP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q">{30,140,350,160,"",""}</definedName>
    <definedName name="aqz"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R" localSheetId="1">#REF!</definedName>
    <definedName name="AR">#REF!</definedName>
    <definedName name="ArgonBox" localSheetId="1">#REF!</definedName>
    <definedName name="ArgonBox">#REF!</definedName>
    <definedName name="as" localSheetId="1">#REF!</definedName>
    <definedName name="as">#REF!</definedName>
    <definedName name="AS.BB" localSheetId="1">#REF!</definedName>
    <definedName name="AS.BB">#REF!</definedName>
    <definedName name="asd">{30,140,350,160,"",""}</definedName>
    <definedName name="asdasdawedwqd">{30,140,350,160,"",""}</definedName>
    <definedName name="ASD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AS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GAS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etaldegidBox" localSheetId="1">#REF!</definedName>
    <definedName name="AsetaldegidBox">#REF!</definedName>
    <definedName name="AsetilenBalBox" localSheetId="1">#REF!</definedName>
    <definedName name="AsetilenBalBox">#REF!</definedName>
    <definedName name="AsetilenBox" localSheetId="1">#REF!</definedName>
    <definedName name="AsetilenBox">#REF!</definedName>
    <definedName name="AsetonBox" localSheetId="1">#REF!</definedName>
    <definedName name="AsetonBox">#REF!</definedName>
    <definedName name="ASKLDJGF" localSheetId="1">#REF!</definedName>
    <definedName name="ASKLDJGF">#REF!</definedName>
    <definedName name="assaf"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ASS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생산량"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T" hidden="1">{#N/A,#N/A,FALSE,"인원";#N/A,#N/A,FALSE,"비용2";#N/A,#N/A,FALSE,"비용1";#N/A,#N/A,FALSE,"비용";#N/A,#N/A,FALSE,"보증2";#N/A,#N/A,FALSE,"보증1";#N/A,#N/A,FALSE,"보증";#N/A,#N/A,FALSE,"손익1";#N/A,#N/A,FALSE,"손익";#N/A,#N/A,FALSE,"부서별매출";#N/A,#N/A,FALSE,"매출"}</definedName>
    <definedName name="AU" localSheetId="1">#REF!</definedName>
    <definedName name="AU">#REF!</definedName>
    <definedName name="ausdruck" localSheetId="1">#REF!</definedName>
    <definedName name="ausdruck">#REF!</definedName>
    <definedName name="ausdruck_detail" localSheetId="1">#REF!</definedName>
    <definedName name="ausdruck_detail">#REF!</definedName>
    <definedName name="Auto" localSheetId="1">#REF!</definedName>
    <definedName name="Auto">#REF!</definedName>
    <definedName name="AV" localSheetId="1">#REF!</definedName>
    <definedName name="AV">#REF!</definedName>
    <definedName name="AVFBox" localSheetId="1">#REF!</definedName>
    <definedName name="AVFBox">#REF!</definedName>
    <definedName name="AW" localSheetId="1">#REF!</definedName>
    <definedName name="AW">#REF!</definedName>
    <definedName name="awc" localSheetId="1">#REF!</definedName>
    <definedName name="awc">#REF!</definedName>
    <definedName name="AX" localSheetId="1">#REF!</definedName>
    <definedName name="AX">#REF!</definedName>
    <definedName name="AY" localSheetId="1">#REF!</definedName>
    <definedName name="AY">#REF!</definedName>
    <definedName name="az" localSheetId="1">#REF!</definedName>
    <definedName name="az">#REF!</definedName>
    <definedName name="azbuka" localSheetId="1">#REF!</definedName>
    <definedName name="azbuka">#REF!</definedName>
    <definedName name="AzotPoj450Box" localSheetId="1">#REF!</definedName>
    <definedName name="AzotPoj450Box">#REF!</definedName>
    <definedName name="b">{30,140,350,160,"",""}</definedName>
    <definedName name="b_" localSheetId="1">#REF!</definedName>
    <definedName name="b_">#REF!</definedName>
    <definedName name="B00.DATABASEUPLOAD">"#NAME!B00.DATABASEUPLOAD"</definedName>
    <definedName name="B2_">"['file:///F:/Akmal%20Korea%20New%20IPO/511/IFO506%2020051'#$'NO.1'.$B$2]"</definedName>
    <definedName name="b23RTDKDK" localSheetId="1">#REF!</definedName>
    <definedName name="b23RTDKDK">#REF!</definedName>
    <definedName name="BA" localSheetId="1">#REF!</definedName>
    <definedName name="BA">#REF!</definedName>
    <definedName name="BAC" localSheetId="1">#REF!</definedName>
    <definedName name="BAC">#REF!</definedName>
    <definedName name="BACKU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aht" localSheetId="1">#REF!</definedName>
    <definedName name="Baht">#REF!</definedName>
    <definedName name="Balans_9mesBox" localSheetId="1">#REF!</definedName>
    <definedName name="Balans_9mesBox">#REF!</definedName>
    <definedName name="BB" localSheetId="1">#REF!</definedName>
    <definedName name="BB">#REF!</definedName>
    <definedName name="BBB" localSheetId="1">#REF!</definedName>
    <definedName name="BBB">#REF!</definedName>
    <definedName name="BBBenchMarkValue" localSheetId="1">#REF!</definedName>
    <definedName name="BBBenchMarkValue">#REF!</definedName>
    <definedName name="BBValues" localSheetId="1">#REF!</definedName>
    <definedName name="BBValues">#REF!</definedName>
    <definedName name="BC" localSheetId="1">#REF!</definedName>
    <definedName name="BC">#REF!</definedName>
    <definedName name="BD" localSheetId="1">#REF!</definedName>
    <definedName name="BD">#REF!</definedName>
    <definedName name="BE" localSheetId="1">#REF!</definedName>
    <definedName name="BE">#REF!</definedName>
    <definedName name="BenchmarkAdjustValue" localSheetId="1">#REF!</definedName>
    <definedName name="BenchmarkAdjustValue">#REF!</definedName>
    <definedName name="BF" localSheetId="1">#REF!</definedName>
    <definedName name="BF">#REF!</definedName>
    <definedName name="BG" localSheetId="1">#REF!</definedName>
    <definedName name="BG">#REF!</definedName>
    <definedName name="BH" localSheetId="1">#REF!</definedName>
    <definedName name="BH">#REF!</definedName>
    <definedName name="BI" localSheetId="1">#REF!</definedName>
    <definedName name="BI">#REF!</definedName>
    <definedName name="BI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J" localSheetId="1">#REF!</definedName>
    <definedName name="BJ">#REF!</definedName>
    <definedName name="BK" localSheetId="1">#REF!</definedName>
    <definedName name="BK">#REF!</definedName>
    <definedName name="BL" localSheetId="1">#REF!</definedName>
    <definedName name="BL">#REF!</definedName>
    <definedName name="BLOCK" localSheetId="1">#REF!</definedName>
    <definedName name="BLOCK">#REF!</definedName>
    <definedName name="BM" localSheetId="1">#REF!</definedName>
    <definedName name="BM">#REF!</definedName>
    <definedName name="bn">#N/A</definedName>
    <definedName name="BO" localSheetId="1">#REF!</definedName>
    <definedName name="BO">#REF!</definedName>
    <definedName name="BOD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OM" localSheetId="1">[6]!BOM</definedName>
    <definedName name="BOM">[6]!BOM</definedName>
    <definedName name="BOPRO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P">"['file://A_hasanbayev/%D0%94%D0%9E%D0%A5%D0%9E%D0%94/Profiles/AKobilov/%D0%91%D0%B0%D0%B7%D0%B0/%D0%B0%D1%80%D1%85%D0%B8%D0%B2/%D1%84%D0%B0%D0%BA%D1%82/2001/2001%D1%84%D0%B0%D0%BA%D1%82.xls'#$Guidance.$H$4]"</definedName>
    <definedName name="BPU" localSheetId="1">#REF!,#REF!</definedName>
    <definedName name="BPU">#REF!,#REF!</definedName>
    <definedName name="BQ" localSheetId="1">#REF!</definedName>
    <definedName name="BQ">#REF!</definedName>
    <definedName name="BR" localSheetId="1">#REF!</definedName>
    <definedName name="BR">#REF!</definedName>
    <definedName name="BRKT_ASST" localSheetId="1">#REF!</definedName>
    <definedName name="BRKT_ASST">#REF!</definedName>
    <definedName name="brougham" localSheetId="1">#REF!</definedName>
    <definedName name="brougham">#REF!</definedName>
    <definedName name="bRTDKDK" localSheetId="1">#REF!</definedName>
    <definedName name="bRTDKDK">#REF!</definedName>
    <definedName name="BS" localSheetId="1">#REF!</definedName>
    <definedName name="BS">#REF!</definedName>
    <definedName name="BT" localSheetId="1">#REF!</definedName>
    <definedName name="BT">#REF!</definedName>
    <definedName name="BU" localSheetId="1">#REF!</definedName>
    <definedName name="BU">#REF!</definedName>
    <definedName name="Butt_press">"#NAME!Butt_press"</definedName>
    <definedName name="Button_4">"прогноз_доходов_2005_помесяц__уд_вес_помесячный_Таблица"</definedName>
    <definedName name="BUTTON_N" localSheetId="1">#REF!</definedName>
    <definedName name="BUTTON_N">#REF!</definedName>
    <definedName name="BUTTON_T" localSheetId="1">#REF!</definedName>
    <definedName name="BUTTON_T">#REF!</definedName>
    <definedName name="Button2_누르기">"#NAME!Button2_누르기"</definedName>
    <definedName name="BV" localSheetId="1">#REF!</definedName>
    <definedName name="BV">#REF!</definedName>
    <definedName name="bvc">{30,140,350,160,"",""}</definedName>
    <definedName name="bvhk" localSheetId="1">#REF!,#REF!,#REF!</definedName>
    <definedName name="bvhk">#REF!,#REF!,#REF!</definedName>
    <definedName name="BVV"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W" localSheetId="1">#REF!</definedName>
    <definedName name="BW">#REF!</definedName>
    <definedName name="BX" localSheetId="1">#REF!</definedName>
    <definedName name="BX">#REF!</definedName>
    <definedName name="BY" localSheetId="1">#REF!</definedName>
    <definedName name="BY">#REF!</definedName>
    <definedName name="BZ" localSheetId="1">#REF!</definedName>
    <definedName name="BZ">#REF!</definedName>
    <definedName name="Bс37" localSheetId="1">#REF!</definedName>
    <definedName name="Bс37">#REF!</definedName>
    <definedName name="C_">"['file:////%EB%AC%B8%ED%98%95%EC%A7%84/MY%20DOCUMENTS/My%20Documents/%EC%9D%B4%EB%9E%80/CKD/%EB%B3%B4%EA%B3%A00827.XLS'#$'완성차 미수금'.$AQ$43:.$AQ$43]"</definedName>
    <definedName name="CA" localSheetId="1">#REF!</definedName>
    <definedName name="CA">#REF!</definedName>
    <definedName name="CaClBox" localSheetId="1">#REF!</definedName>
    <definedName name="CaClBox">#REF!</definedName>
    <definedName name="can" localSheetId="1">#REF!</definedName>
    <definedName name="can">#REF!</definedName>
    <definedName name="CAPA" hidden="1">{#N/A,#N/A,FALSE,"인원";#N/A,#N/A,FALSE,"비용2";#N/A,#N/A,FALSE,"비용1";#N/A,#N/A,FALSE,"비용";#N/A,#N/A,FALSE,"보증2";#N/A,#N/A,FALSE,"보증1";#N/A,#N/A,FALSE,"보증";#N/A,#N/A,FALSE,"손익1";#N/A,#N/A,FALSE,"손익";#N/A,#N/A,FALSE,"부서별매출";#N/A,#N/A,FALSE,"매출"}</definedName>
    <definedName name="CAPAX" hidden="1">{#N/A,#N/A,FALSE,"인원";#N/A,#N/A,FALSE,"비용2";#N/A,#N/A,FALSE,"비용1";#N/A,#N/A,FALSE,"비용";#N/A,#N/A,FALSE,"보증2";#N/A,#N/A,FALSE,"보증1";#N/A,#N/A,FALSE,"보증";#N/A,#N/A,FALSE,"손익1";#N/A,#N/A,FALSE,"손익";#N/A,#N/A,FALSE,"부서별매출";#N/A,#N/A,FALSE,"매출"}</definedName>
    <definedName name="capex" localSheetId="1">#REF!</definedName>
    <definedName name="capex">#REF!</definedName>
    <definedName name="CASE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B" localSheetId="1">#REF!</definedName>
    <definedName name="CB">#REF!</definedName>
    <definedName name="cbvx" localSheetId="1">#REF!</definedName>
    <definedName name="cbvx">#REF!</definedName>
    <definedName name="CC" localSheetId="1">#REF!</definedName>
    <definedName name="CC">#REF!</definedName>
    <definedName name="CC.QQ" localSheetId="1">#REF!</definedName>
    <definedName name="CC.QQ">#REF!</definedName>
    <definedName name="CCC" localSheetId="1">#REF!</definedName>
    <definedName name="CCC">#REF!</definedName>
    <definedName name="CD" localSheetId="1">#REF!</definedName>
    <definedName name="CD">#REF!</definedName>
    <definedName name="CDATE">"['file:///F:/Akmal%20Korea%20New%20IPO/511/IFO506%2020051'#$'NO.1'.$C$3]"</definedName>
    <definedName name="CDE" hidden="1">{#N/A,#N/A,TRUE,"일정"}</definedName>
    <definedName name="cdhbkjbkjnkjnlmmn" hidden="1">{#N/A,#N/A,TRUE,"일정"}</definedName>
    <definedName name="CE" localSheetId="1">#REF!</definedName>
    <definedName name="CE">#REF!</definedName>
    <definedName name="Central_Locking" localSheetId="1">#REF!</definedName>
    <definedName name="Central_Locking">#REF!</definedName>
    <definedName name="CF" localSheetId="1">#REF!</definedName>
    <definedName name="CF">#REF!</definedName>
    <definedName name="CG" localSheetId="1">#REF!</definedName>
    <definedName name="CG">#REF!</definedName>
    <definedName name="ch">TRUNC((oy-1)/3+1)</definedName>
    <definedName name="cho" hidden="1">{"'Monthly 1997'!$A$3:$S$89"}</definedName>
    <definedName name="CI" localSheetId="1">#REF!</definedName>
    <definedName name="CI">#REF!</definedName>
    <definedName name="CJ" localSheetId="1">#REF!</definedName>
    <definedName name="CJ">#REF!</definedName>
    <definedName name="CK" localSheetId="1">#REF!</definedName>
    <definedName name="CK">#REF!</definedName>
    <definedName name="CL" localSheetId="1">#REF!</definedName>
    <definedName name="CL">#REF!</definedName>
    <definedName name="clear">"#NAME!clear"</definedName>
    <definedName name="cmndBase" localSheetId="1">#REF!</definedName>
    <definedName name="cmndBase">#REF!</definedName>
    <definedName name="cmndDayMonthTo" localSheetId="1">#REF!</definedName>
    <definedName name="cmndDayMonthTo">#REF!</definedName>
    <definedName name="cmndDays" localSheetId="1">#REF!</definedName>
    <definedName name="cmndDays">#REF!</definedName>
    <definedName name="cmndDocNum" localSheetId="1">#REF!</definedName>
    <definedName name="cmndDocNum">#REF!</definedName>
    <definedName name="cmndDocSer" localSheetId="1">#REF!</definedName>
    <definedName name="cmndDocSer">#REF!</definedName>
    <definedName name="cmndFIO" localSheetId="1">#REF!</definedName>
    <definedName name="cmndFIO">#REF!</definedName>
    <definedName name="cmndOrdDay" localSheetId="1">#REF!</definedName>
    <definedName name="cmndOrdDay">#REF!</definedName>
    <definedName name="cmndOrdMonth" localSheetId="1">#REF!</definedName>
    <definedName name="cmndOrdMonth">#REF!</definedName>
    <definedName name="cmndOrdNum" localSheetId="1">#REF!</definedName>
    <definedName name="cmndOrdNum">#REF!</definedName>
    <definedName name="cmndOrdYear" localSheetId="1">#REF!</definedName>
    <definedName name="cmndOrdYear">#REF!</definedName>
    <definedName name="cmndPoint" localSheetId="1">#REF!</definedName>
    <definedName name="cmndPoint">#REF!</definedName>
    <definedName name="cmndPoint1" localSheetId="1">#REF!</definedName>
    <definedName name="cmndPoint1">#REF!</definedName>
    <definedName name="cmndPos" localSheetId="1">#REF!</definedName>
    <definedName name="cmndPos">#REF!</definedName>
    <definedName name="cmndYearTo" localSheetId="1">#REF!</definedName>
    <definedName name="cmndYearTo">#REF!</definedName>
    <definedName name="cnc" hidden="1">{#N/A,#N/A,FALSE,"인원";#N/A,#N/A,FALSE,"비용2";#N/A,#N/A,FALSE,"비용1";#N/A,#N/A,FALSE,"비용";#N/A,#N/A,FALSE,"보증2";#N/A,#N/A,FALSE,"보증1";#N/A,#N/A,FALSE,"보증";#N/A,#N/A,FALSE,"손익1";#N/A,#N/A,FALSE,"손익";#N/A,#N/A,FALSE,"부서별매출";#N/A,#N/A,FALSE,"매출"}</definedName>
    <definedName name="cntAddition" localSheetId="1">#REF!</definedName>
    <definedName name="cntAddition">#REF!</definedName>
    <definedName name="cntDay" localSheetId="1">#REF!</definedName>
    <definedName name="cntDay">#REF!</definedName>
    <definedName name="cntMonth" localSheetId="1">#REF!</definedName>
    <definedName name="cntMonth">#REF!</definedName>
    <definedName name="cntName" localSheetId="1">#REF!</definedName>
    <definedName name="cntName">#REF!</definedName>
    <definedName name="cntNumber" localSheetId="1">#REF!</definedName>
    <definedName name="cntNumber">#REF!</definedName>
    <definedName name="cntPayer" localSheetId="1">#REF!</definedName>
    <definedName name="cntPayer">#REF!</definedName>
    <definedName name="cntPayer1" localSheetId="1">#REF!</definedName>
    <definedName name="cntPayer1">#REF!</definedName>
    <definedName name="cntPayerAddr1" localSheetId="1">#REF!</definedName>
    <definedName name="cntPayerAddr1">#REF!</definedName>
    <definedName name="cntPayerAddr2" localSheetId="1">#REF!</definedName>
    <definedName name="cntPayerAddr2">#REF!</definedName>
    <definedName name="cntPayerBank1" localSheetId="1">#REF!</definedName>
    <definedName name="cntPayerBank1">#REF!</definedName>
    <definedName name="cntPayerBank2" localSheetId="1">#REF!</definedName>
    <definedName name="cntPayerBank2">#REF!</definedName>
    <definedName name="cntPayerBank3" localSheetId="1">#REF!</definedName>
    <definedName name="cntPayerBank3">#REF!</definedName>
    <definedName name="cntPayerCount" localSheetId="1">#REF!</definedName>
    <definedName name="cntPayerCount">#REF!</definedName>
    <definedName name="cntPayerCountCor" localSheetId="1">#REF!</definedName>
    <definedName name="cntPayerCountCor">#REF!</definedName>
    <definedName name="cntPriceC" localSheetId="1">#REF!</definedName>
    <definedName name="cntPriceC">#REF!</definedName>
    <definedName name="cntPriceR" localSheetId="1">#REF!</definedName>
    <definedName name="cntPriceR">#REF!</definedName>
    <definedName name="cntQnt" localSheetId="1">#REF!</definedName>
    <definedName name="cntQnt">#REF!</definedName>
    <definedName name="CNTR">#N/A</definedName>
    <definedName name="cntSumC" localSheetId="1">#REF!</definedName>
    <definedName name="cntSumC">#REF!</definedName>
    <definedName name="cntSumR" localSheetId="1">#REF!</definedName>
    <definedName name="cntSumR">#REF!</definedName>
    <definedName name="cntSuppAddr1" localSheetId="1">#REF!</definedName>
    <definedName name="cntSuppAddr1">#REF!</definedName>
    <definedName name="cntSuppAddr2" localSheetId="1">#REF!</definedName>
    <definedName name="cntSuppAddr2">#REF!</definedName>
    <definedName name="cntSuppBank" localSheetId="1">#REF!</definedName>
    <definedName name="cntSuppBank">#REF!</definedName>
    <definedName name="cntSuppCount" localSheetId="1">#REF!</definedName>
    <definedName name="cntSuppCount">#REF!</definedName>
    <definedName name="cntSuppCountCor" localSheetId="1">#REF!</definedName>
    <definedName name="cntSuppCountCor">#REF!</definedName>
    <definedName name="cntSupplier" localSheetId="1">#REF!</definedName>
    <definedName name="cntSupplier">#REF!</definedName>
    <definedName name="cntSuppMFO1" localSheetId="1">#REF!</definedName>
    <definedName name="cntSuppMFO1">#REF!</definedName>
    <definedName name="cntSuppMFO2" localSheetId="1">#REF!</definedName>
    <definedName name="cntSuppMFO2">#REF!</definedName>
    <definedName name="cntSuppTlf" localSheetId="1">#REF!</definedName>
    <definedName name="cntSuppTlf">#REF!</definedName>
    <definedName name="cntUnit" localSheetId="1">#REF!</definedName>
    <definedName name="cntUnit">#REF!</definedName>
    <definedName name="cntYear" localSheetId="1">#REF!</definedName>
    <definedName name="cntYear">#REF!</definedName>
    <definedName name="CoAc_?I?C?o">"['file:///B:/WINDOWS/TEMP/SPL(Au%EC%BB%84).xls'#$'AeCO SPL'.$A$4:.$Y$2798]"</definedName>
    <definedName name="CoAc_?I_?C_?o">"['file:///B:/WINDOWS/TEMP/SPL(Au%C2%B0i).xls'#$'AeCO SPL'.$A$4:.$Y$2798]"</definedName>
    <definedName name="CODE" localSheetId="1">#REF!</definedName>
    <definedName name="CODE">#REF!</definedName>
    <definedName name="Condition" localSheetId="1">#REF!</definedName>
    <definedName name="Condition">#REF!</definedName>
    <definedName name="CON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NTEN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NV"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nvert" localSheetId="1">#REF!</definedName>
    <definedName name="convert">#REF!</definedName>
    <definedName name="COPRO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st" localSheetId="1">#REF!</definedName>
    <definedName name="Cost">#REF!</definedName>
    <definedName name="cost_incr" localSheetId="1">#REF!</definedName>
    <definedName name="cost_incr">#REF!</definedName>
    <definedName name="cost_incr_others" localSheetId="1">#REF!</definedName>
    <definedName name="cost_incr_others">#REF!</definedName>
    <definedName name="COSTCNTR">#N/A</definedName>
    <definedName name="Costs_of_Individual_Machines">"['file://Alexsander/%D0%9C%D0%BE%D0%B8%20%D0%B4%D0%BE%D0%BA%D1%83%D0%BC%D0%B5%D0%BD%D1%82%D1%8B/Documents%20and%20Settings/Administrator/Desktop/MINDA-UZ-AUTOSANAT/New%20PR/Minda-NYX%20Business%20Plan%20old/mc%20test.xls'#$'Total Machine Cost'.$C$3]"</definedName>
    <definedName name="Criteria" localSheetId="1">#REF!</definedName>
    <definedName name="Criteria">#REF!</definedName>
    <definedName name="Criteria_MI" localSheetId="1">#REF!</definedName>
    <definedName name="Criteria_MI">#REF!</definedName>
    <definedName name="Ctr" localSheetId="1">#REF!</definedName>
    <definedName name="Ctr">#REF!</definedName>
    <definedName name="Ctr1Box" localSheetId="1">#REF!</definedName>
    <definedName name="Ctr1Box">#REF!</definedName>
    <definedName name="Ctr2Box" localSheetId="1">#REF!</definedName>
    <definedName name="Ctr2Box">#REF!</definedName>
    <definedName name="curday">36934</definedName>
    <definedName name="CURR">#N/A</definedName>
    <definedName name="customs" localSheetId="1">#REF!</definedName>
    <definedName name="customs">#REF!</definedName>
    <definedName name="cvb">{30,140,350,160,"",""}</definedName>
    <definedName name="CVBX" localSheetId="1">#REF!</definedName>
    <definedName name="CVBX">#REF!</definedName>
    <definedName name="cxzczxcasdasd" hidden="1">{#N/A,#N/A,TRUE,"일정"}</definedName>
    <definedName name="cy">2001</definedName>
    <definedName name="d" localSheetId="1">#REF!</definedName>
    <definedName name="d">#REF!</definedName>
    <definedName name="d_" localSheetId="1">#REF!</definedName>
    <definedName name="d_">#REF!</definedName>
    <definedName name="D4_">"['file:///F:/Akmal%20Korea%20New%20IPO/511/IFO506%2020051'#$'NO.1'.$B$2]"</definedName>
    <definedName name="D5B">"['file:///F:/Akmal%20Korea%20New%20IPO/511/IFO506%2020051'#$'NO.5'.$B$2]"</definedName>
    <definedName name="D5D">"['file:///F:/Akmal%20Korea%20New%20IPO/511/IFO506%2020051'#$'NO.5'.$B$2]"</definedName>
    <definedName name="D5E">"['file:///F:/Akmal%20Korea%20New%20IPO/511/IFO506%2020051'#$'NO.5'.$B$2]"</definedName>
    <definedName name="D5F">"['file:///F:/Akmal%20Korea%20New%20IPO/511/IFO506%2020051'#$'NO.5'.$B$2]"</definedName>
    <definedName name="D5G">"['file:///F:/Akmal%20Korea%20New%20IPO/511/IFO506%2020051'#$'NO.5'.$B$2]"</definedName>
    <definedName name="D5L">"['file:///F:/Akmal%20Korea%20New%20IPO/511/IFO506%2020051'#$'NO.5'.$B$2]"</definedName>
    <definedName name="D5M">"['file:///F:/Akmal%20Korea%20New%20IPO/511/IFO506%2020051'#$'NO.5'.$B$2]"</definedName>
    <definedName name="D5O">"['file:///F:/Akmal%20Korea%20New%20IPO/511/IFO506%2020051'#$'NO.5'.$C$3]"</definedName>
    <definedName name="D5P">"['file:///F:/Akmal%20Korea%20New%20IPO/511/IFO506%2020051'#$'NO.5'.$C$3]"</definedName>
    <definedName name="D5R">"['file:///F:/Akmal%20Korea%20New%20IPO/511/IFO506%2020051'#$'NO.5'.$B$2]"</definedName>
    <definedName name="D5S">"['file:///F:/Akmal%20Korea%20New%20IPO/511/IFO506%2020051'#$'NO.5'.$B$2]"</definedName>
    <definedName name="dac" localSheetId="1">[0]!_a1Z,[0]!_a2Z</definedName>
    <definedName name="dac">[0]!_a1Z,[0]!_a2Z</definedName>
    <definedName name="Daewoo" localSheetId="1">#REF!</definedName>
    <definedName name="Daewoo">#REF!</definedName>
    <definedName name="DAF" localSheetId="1">#REF!</definedName>
    <definedName name="DAF">#REF!</definedName>
    <definedName name="dalcielo" localSheetId="1">#REF!,#REF!,#REF!,#REF!,#REF!,#REF!,#REF!</definedName>
    <definedName name="dalcielo">#REF!,#REF!,#REF!,#REF!,#REF!,#REF!,#REF!</definedName>
    <definedName name="dallanos" localSheetId="1">#REF!,#REF!,#REF!,#REF!,#REF!,#REF!,#REF!</definedName>
    <definedName name="dallanos">#REF!,#REF!,#REF!,#REF!,#REF!,#REF!,#REF!</definedName>
    <definedName name="dalleganza" localSheetId="1">#REF!,#REF!,#REF!,#REF!,#REF!,#REF!,#REF!</definedName>
    <definedName name="dalleganza">#REF!,#REF!,#REF!,#REF!,#REF!,#REF!,#REF!</definedName>
    <definedName name="dalnubira" localSheetId="1">#REF!,#REF!,#REF!,#REF!,#REF!,#REF!,#REF!</definedName>
    <definedName name="dalnubira">#REF!,#REF!,#REF!,#REF!,#REF!,#REF!,#REF!</definedName>
    <definedName name="dalsung" localSheetId="1">#REF!,#REF!,#REF!,#REF!,#REF!,#REF!</definedName>
    <definedName name="dalsung">#REF!,#REF!,#REF!,#REF!,#REF!,#REF!</definedName>
    <definedName name="daltacuma" localSheetId="1">#REF!,#REF!,#REF!,#REF!,#REF!,#REF!,#REF!</definedName>
    <definedName name="daltacuma">#REF!,#REF!,#REF!,#REF!,#REF!,#REF!,#REF!</definedName>
    <definedName name="data" localSheetId="1">#REF!</definedName>
    <definedName name="data">#REF!</definedName>
    <definedName name="Data_VDS" localSheetId="1">#REF!</definedName>
    <definedName name="Data_VDS">#REF!</definedName>
    <definedName name="DATA1">#N/A</definedName>
    <definedName name="DATA2">#N/A</definedName>
    <definedName name="DATA3" localSheetId="1">#REF!</definedName>
    <definedName name="DATA3">#REF!</definedName>
    <definedName name="DATA4" localSheetId="1">#REF!</definedName>
    <definedName name="DATA4">#REF!</definedName>
    <definedName name="Database" localSheetId="1">#REF!</definedName>
    <definedName name="Database">#REF!</definedName>
    <definedName name="Database_MI" localSheetId="1">#REF!</definedName>
    <definedName name="Database_MI">#REF!</definedName>
    <definedName name="DATABASE1" localSheetId="1">#REF!</definedName>
    <definedName name="DATABASE1">#REF!</definedName>
    <definedName name="DATABASE3" localSheetId="1">#REF!</definedName>
    <definedName name="DATABASE3">#REF!</definedName>
    <definedName name="database4" localSheetId="1">#REF!</definedName>
    <definedName name="database4">#REF!</definedName>
    <definedName name="DATA변환" localSheetId="1">[6]!DATA변환</definedName>
    <definedName name="DATA변환">[6]!DATA변환</definedName>
    <definedName name="DB">"['file://A_hasanbayev/%D0%94%D0%9E%D0%A5%D0%9E%D0%94/Profiles/AKobilov/%D0%91%D0%B0%D0%B7%D0%B0/%D0%B0%D1%80%D1%85%D0%B8%D0%B2/%D1%84%D0%B0%D0%BA%D1%82/2001/2001%D1%84%D0%B0%D0%BA%D1%82.xls'#$Guidance.$Q$10]"</definedName>
    <definedName name="DCID">#N/A</definedName>
    <definedName name="DD" localSheetId="1">#REF!</definedName>
    <definedName name="DD">#REF!</definedName>
    <definedName name="ddd" hidden="1">{#N/A,#N/A,TRUE,"일정"}</definedName>
    <definedName name="ddddd" localSheetId="1">#REF!</definedName>
    <definedName name="ddddd">#REF!</definedName>
    <definedName name="dddddd">TRUNC((oy-1)/3+1)</definedName>
    <definedName name="dddddd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OOO"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E" localSheetId="1">#REF!</definedName>
    <definedName name="DDE">#REF!</definedName>
    <definedName name="ddf" hidden="1">{#N/A,#N/A,FALSE,"BODY"}</definedName>
    <definedName name="ddff" localSheetId="1">#REF!</definedName>
    <definedName name="ddff">#REF!</definedName>
    <definedName name="ddfffff" localSheetId="1">#REF!</definedName>
    <definedName name="ddfffff">#REF!</definedName>
    <definedName name="defef" localSheetId="1">#REF!</definedName>
    <definedName name="defef">#REF!</definedName>
    <definedName name="DEL" localSheetId="1">#REF!</definedName>
    <definedName name="DEL">#REF!</definedName>
    <definedName name="DELL" localSheetId="1">#REF!</definedName>
    <definedName name="DELL">#REF!</definedName>
    <definedName name="DEPT" localSheetId="1">#REF!</definedName>
    <definedName name="DEPT">#REF!</definedName>
    <definedName name="DESCRIP">#N/A</definedName>
    <definedName name="DF">[0]!DF</definedName>
    <definedName name="DFDSF" localSheetId="1">#REF!</definedName>
    <definedName name="DFDSF">#REF!</definedName>
    <definedName name="dfgfghh"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fj" localSheetId="1" hidden="1">#REF!</definedName>
    <definedName name="dfj" hidden="1">#REF!</definedName>
    <definedName name="dfjuty" localSheetId="1">#REF!</definedName>
    <definedName name="dfjuty">#REF!</definedName>
    <definedName name="DFSFDSFDSA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FT" localSheetId="1">#REF!,#REF!,#REF!,#REF!,#REF!,#REF!,#REF!</definedName>
    <definedName name="DFT">#REF!,#REF!,#REF!,#REF!,#REF!,#REF!,#REF!</definedName>
    <definedName name="dg" localSheetId="1">#REF!</definedName>
    <definedName name="dg">#REF!</definedName>
    <definedName name="DHF" localSheetId="1">#REF!</definedName>
    <definedName name="DHF">#REF!</definedName>
    <definedName name="DHFH" localSheetId="1">#REF!</definedName>
    <definedName name="DHFH">#REF!</definedName>
    <definedName name="dhfjds" localSheetId="1">#REF!</definedName>
    <definedName name="dhfjds">#REF!</definedName>
    <definedName name="dhjf" localSheetId="1">#REF!</definedName>
    <definedName name="dhjf">#REF!</definedName>
    <definedName name="dhrt" localSheetId="1">#REF!</definedName>
    <definedName name="dhrt">#REF!</definedName>
    <definedName name="dhy" hidden="1">{#N/A,#N/A,FALSE,0;#N/A,#N/A,FALSE,0;#N/A,#N/A,FALSE,0;#N/A,#N/A,FALSE,0;#N/A,#N/A,FALSE,0;#N/A,#N/A,FALSE,0;#N/A,#N/A,FALSE,0;#N/A,#N/A,FALSE,0;#N/A,#N/A,FALSE,0;#N/A,#N/A,FALSE,0;#N/A,#N/A,FALSE,0;#N/A,#N/A,FALSE,0;#N/A,#N/A,FALSE,0;#N/A,#N/A,FALSE,0;#N/A,#N/A,FALSE,0}</definedName>
    <definedName name="differc" localSheetId="1">#REF!,#REF!,#REF!,#REF!,#REF!</definedName>
    <definedName name="differc">#REF!,#REF!,#REF!,#REF!,#REF!</definedName>
    <definedName name="differe" localSheetId="1">#REF!,#REF!,#REF!,#REF!,#REF!,#REF!</definedName>
    <definedName name="differe">#REF!,#REF!,#REF!,#REF!,#REF!,#REF!</definedName>
    <definedName name="DIFFERLANOS" localSheetId="1">#REF!,#REF!,#REF!,#REF!,#REF!,#REF!</definedName>
    <definedName name="DIFFERLANOS">#REF!,#REF!,#REF!,#REF!,#REF!,#REF!</definedName>
    <definedName name="DIFFERT" localSheetId="1">#REF!,#REF!,#REF!,#REF!,#REF!,#REF!</definedName>
    <definedName name="DIFFERT">#REF!,#REF!,#REF!,#REF!,#REF!,#REF!</definedName>
    <definedName name="DIFFERV" localSheetId="1">#REF!,#REF!,#REF!,#REF!,#REF!,#REF!</definedName>
    <definedName name="DIFFERV">#REF!,#REF!,#REF!,#REF!,#REF!,#REF!</definedName>
    <definedName name="DISPLAY_DIALOG" localSheetId="1">#REF!</definedName>
    <definedName name="DISPLAY_DIALOG">#REF!</definedName>
    <definedName name="djhj">#N/A</definedName>
    <definedName name="DKDI" localSheetId="1">#REF!</definedName>
    <definedName name="DKDI">#REF!</definedName>
    <definedName name="DKDKFG8TBTB2RT" localSheetId="1">#REF!</definedName>
    <definedName name="DKDKFG8TBTB2RT">#REF!</definedName>
    <definedName name="DLF" hidden="1">{#N/A,#N/A,TRUE,"일정"}</definedName>
    <definedName name="DNF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OCUNO">#N/A</definedName>
    <definedName name="DOL" localSheetId="1">#REF!</definedName>
    <definedName name="DOL">#REF!</definedName>
    <definedName name="Dollar" localSheetId="1">#REF!</definedName>
    <definedName name="Dollar">#REF!</definedName>
    <definedName name="dq" localSheetId="1">[6]!dq</definedName>
    <definedName name="dq">[6]!dq</definedName>
    <definedName name="dqd" localSheetId="1">[6]!dqd</definedName>
    <definedName name="dqd">[6]!dqd</definedName>
    <definedName name="DRIVEABILITY" hidden="1">{#N/A,#N/A,FALSE,"단축1";#N/A,#N/A,FALSE,"단축2";#N/A,#N/A,FALSE,"단축3";#N/A,#N/A,FALSE,"장축";#N/A,#N/A,FALSE,"4WD"}</definedName>
    <definedName name="driver" localSheetId="1">#REF!</definedName>
    <definedName name="driver">#REF!</definedName>
    <definedName name="dryi" localSheetId="1">#REF!</definedName>
    <definedName name="dryi">#REF!</definedName>
    <definedName name="dsc" hidden="1">{#N/A,#N/A,FALSE,"인원";#N/A,#N/A,FALSE,"비용2";#N/A,#N/A,FALSE,"비용1";#N/A,#N/A,FALSE,"비용";#N/A,#N/A,FALSE,"보증2";#N/A,#N/A,FALSE,"보증1";#N/A,#N/A,FALSE,"보증";#N/A,#N/A,FALSE,"손익1";#N/A,#N/A,FALSE,"손익";#N/A,#N/A,FALSE,"부서별매출";#N/A,#N/A,FALSE,"매출"}</definedName>
    <definedName name="dse">{30,140,350,160,"",""}</definedName>
    <definedName name="DSFDFDSFADDDSFSA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shd" hidden="1">{0,0,0,0;0,0,0,0;0,0,0,0;0,0,0,0;0,0,0,0;0,0,0,0;0,0,0,0;0,0,0,0;0,0,0,0;0,0,0,0;0,0,0,0}</definedName>
    <definedName name="DU7월Order_J" localSheetId="1">#REF!</definedName>
    <definedName name="DU7월Order_J">#REF!</definedName>
    <definedName name="DU7월Order_V" localSheetId="1">#REF!</definedName>
    <definedName name="DU7월Order_V">#REF!</definedName>
    <definedName name="DU8월Order_J" localSheetId="1">#REF!</definedName>
    <definedName name="DU8월Order_J">#REF!</definedName>
    <definedName name="DU8월Order_V" localSheetId="1">#REF!</definedName>
    <definedName name="DU8월Order_V">#REF!</definedName>
    <definedName name="dvrCustomer" localSheetId="1">#REF!</definedName>
    <definedName name="dvrCustomer">#REF!</definedName>
    <definedName name="dvrDay" localSheetId="1">#REF!</definedName>
    <definedName name="dvrDay">#REF!</definedName>
    <definedName name="dvrDocDay" localSheetId="1">#REF!</definedName>
    <definedName name="dvrDocDay">#REF!</definedName>
    <definedName name="dvrDocIss" localSheetId="1">#REF!</definedName>
    <definedName name="dvrDocIss">#REF!</definedName>
    <definedName name="dvrDocMonth" localSheetId="1">#REF!</definedName>
    <definedName name="dvrDocMonth">#REF!</definedName>
    <definedName name="dvrDocNum" localSheetId="1">#REF!</definedName>
    <definedName name="dvrDocNum">#REF!</definedName>
    <definedName name="dvrDocSer" localSheetId="1">#REF!</definedName>
    <definedName name="dvrDocSer">#REF!</definedName>
    <definedName name="dvrDocYear" localSheetId="1">#REF!</definedName>
    <definedName name="dvrDocYear">#REF!</definedName>
    <definedName name="dvrMonth" localSheetId="1">#REF!</definedName>
    <definedName name="dvrMonth">#REF!</definedName>
    <definedName name="dvrName" localSheetId="1">#REF!</definedName>
    <definedName name="dvrName">#REF!</definedName>
    <definedName name="dvrNo" localSheetId="1">#REF!</definedName>
    <definedName name="dvrNo">#REF!</definedName>
    <definedName name="dvrNumber" localSheetId="1">#REF!</definedName>
    <definedName name="dvrNumber">#REF!</definedName>
    <definedName name="dvrOrder" localSheetId="1">#REF!</definedName>
    <definedName name="dvrOrder">#REF!</definedName>
    <definedName name="dvrPayer" localSheetId="1">#REF!</definedName>
    <definedName name="dvrPayer">#REF!</definedName>
    <definedName name="dvrPayerBank1" localSheetId="1">#REF!</definedName>
    <definedName name="dvrPayerBank1">#REF!</definedName>
    <definedName name="dvrPayerBank2" localSheetId="1">#REF!</definedName>
    <definedName name="dvrPayerBank2">#REF!</definedName>
    <definedName name="dvrPayerCount" localSheetId="1">#REF!</definedName>
    <definedName name="dvrPayerCount">#REF!</definedName>
    <definedName name="dvrQnt" localSheetId="1">#REF!</definedName>
    <definedName name="dvrQnt">#REF!</definedName>
    <definedName name="dvrReceiver" localSheetId="1">#REF!</definedName>
    <definedName name="dvrReceiver">#REF!</definedName>
    <definedName name="dvrSupplier" localSheetId="1">#REF!</definedName>
    <definedName name="dvrSupplier">#REF!</definedName>
    <definedName name="dvrUnit" localSheetId="1">#REF!</definedName>
    <definedName name="dvrUnit">#REF!</definedName>
    <definedName name="dvrValidDay" localSheetId="1">#REF!</definedName>
    <definedName name="dvrValidDay">#REF!</definedName>
    <definedName name="dvrValidMonth" localSheetId="1">#REF!</definedName>
    <definedName name="dvrValidMonth">#REF!</definedName>
    <definedName name="dvrValidYear" localSheetId="1">#REF!</definedName>
    <definedName name="dvrValidYear">#REF!</definedName>
    <definedName name="dvrYear" localSheetId="1">#REF!</definedName>
    <definedName name="dvrYear">#REF!</definedName>
    <definedName name="DWMC1" localSheetId="1">#REF!</definedName>
    <definedName name="DWMC1">#REF!</definedName>
    <definedName name="DWMC10" localSheetId="1">#REF!</definedName>
    <definedName name="DWMC10">#REF!</definedName>
    <definedName name="DWMC11" localSheetId="1">#REF!</definedName>
    <definedName name="DWMC11">#REF!</definedName>
    <definedName name="DWMC12" localSheetId="1">#REF!</definedName>
    <definedName name="DWMC12">#REF!</definedName>
    <definedName name="DWMC2" localSheetId="1">#REF!</definedName>
    <definedName name="DWMC2">#REF!</definedName>
    <definedName name="DWMC3" localSheetId="1">#REF!</definedName>
    <definedName name="DWMC3">#REF!</definedName>
    <definedName name="DWMC4" localSheetId="1">#REF!</definedName>
    <definedName name="DWMC4">#REF!</definedName>
    <definedName name="DWMC5" localSheetId="1">#REF!</definedName>
    <definedName name="DWMC5">#REF!</definedName>
    <definedName name="DWMC6" localSheetId="1">#REF!</definedName>
    <definedName name="DWMC6">#REF!</definedName>
    <definedName name="DWMC7" localSheetId="1">#REF!</definedName>
    <definedName name="DWMC7">#REF!</definedName>
    <definedName name="DWMC8" localSheetId="1">#REF!</definedName>
    <definedName name="DWMC8">#REF!</definedName>
    <definedName name="DWMC9" localSheetId="1">#REF!</definedName>
    <definedName name="DWMC9">#REF!</definedName>
    <definedName name="dxse" localSheetId="1">#REF!</definedName>
    <definedName name="dxse">#REF!</definedName>
    <definedName name="e">#N/A</definedName>
    <definedName name="E5_">"['file:///F:/Akmal%20Korea%20New%20IPO/511/IFO506%2020051'#$'NO.1'.$B$2]"</definedName>
    <definedName name="ED3__회훈_71.4_신창_4.9" localSheetId="1">#REF!</definedName>
    <definedName name="ED3__회훈_71.4_신창_4.9">#REF!</definedName>
    <definedName name="EE" localSheetId="1">#REF!</definedName>
    <definedName name="EE">#REF!</definedName>
    <definedName nam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I" localSheetId="1">#REF!</definedName>
    <definedName name="EI">#REF!</definedName>
    <definedName name="EKLLD" hidden="1">{#N/A,#N/A,FALSE,"단축1";#N/A,#N/A,FALSE,"단축2";#N/A,#N/A,FALSE,"단축3";#N/A,#N/A,FALSE,"장축";#N/A,#N/A,FALSE,"4WD"}</definedName>
    <definedName name="EkstrakBox" localSheetId="1">#REF!</definedName>
    <definedName name="EkstrakBox">#REF!</definedName>
    <definedName name="ElektrBox" localSheetId="1">#REF!</definedName>
    <definedName name="ElektrBox">#REF!</definedName>
    <definedName name="elkAddr1" localSheetId="1">#REF!</definedName>
    <definedName name="elkAddr1">#REF!</definedName>
    <definedName name="elkAddr2" localSheetId="1">#REF!</definedName>
    <definedName name="elkAddr2">#REF!</definedName>
    <definedName name="elkCount" localSheetId="1">#REF!</definedName>
    <definedName name="elkCount">#REF!</definedName>
    <definedName name="elkCountFrom" localSheetId="1">#REF!</definedName>
    <definedName name="elkCountFrom">#REF!</definedName>
    <definedName name="elkCountTo" localSheetId="1">#REF!</definedName>
    <definedName name="elkCountTo">#REF!</definedName>
    <definedName name="elkDateFrom" localSheetId="1">#REF!</definedName>
    <definedName name="elkDateFrom">#REF!</definedName>
    <definedName name="elkDateTo" localSheetId="1">#REF!</definedName>
    <definedName name="elkDateTo">#REF!</definedName>
    <definedName name="elkDiscount" localSheetId="1">#REF!</definedName>
    <definedName name="elkDiscount">#REF!</definedName>
    <definedName name="elkKAddr1" localSheetId="1">#REF!</definedName>
    <definedName name="elkKAddr1">#REF!</definedName>
    <definedName name="elkKAddr2" localSheetId="1">#REF!</definedName>
    <definedName name="elkKAddr2">#REF!</definedName>
    <definedName name="elkKCount" localSheetId="1">#REF!</definedName>
    <definedName name="elkKCount">#REF!</definedName>
    <definedName name="elkKCountFrom" localSheetId="1">#REF!</definedName>
    <definedName name="elkKCountFrom">#REF!</definedName>
    <definedName name="elkKCountTo" localSheetId="1">#REF!</definedName>
    <definedName name="elkKCountTo">#REF!</definedName>
    <definedName name="elkKDateFrom" localSheetId="1">#REF!</definedName>
    <definedName name="elkKDateFrom">#REF!</definedName>
    <definedName name="elkKDateTo" localSheetId="1">#REF!</definedName>
    <definedName name="elkKDateTo">#REF!</definedName>
    <definedName name="elkKDiscount" localSheetId="1">#REF!</definedName>
    <definedName name="elkKDiscount">#REF!</definedName>
    <definedName name="elkKNumber" localSheetId="1">#REF!</definedName>
    <definedName name="elkKNumber">#REF!</definedName>
    <definedName name="elkKSumC" localSheetId="1">#REF!</definedName>
    <definedName name="elkKSumC">#REF!</definedName>
    <definedName name="elkKSumR" localSheetId="1">#REF!</definedName>
    <definedName name="elkKSumR">#REF!</definedName>
    <definedName name="elkKTarif" localSheetId="1">#REF!</definedName>
    <definedName name="elkKTarif">#REF!</definedName>
    <definedName name="elkNumber" localSheetId="1">#REF!</definedName>
    <definedName name="elkNumber">#REF!</definedName>
    <definedName name="elkSumC" localSheetId="1">#REF!</definedName>
    <definedName name="elkSumC">#REF!</definedName>
    <definedName name="elkSumR" localSheetId="1">#REF!</definedName>
    <definedName name="elkSumR">#REF!</definedName>
    <definedName name="elkTarif" localSheetId="1">#REF!</definedName>
    <definedName name="elkTarif">#REF!</definedName>
    <definedName name="EO관리신" localSheetId="1">#REF!</definedName>
    <definedName name="EO관리신">#REF!</definedName>
    <definedName name="er" localSheetId="1">#REF!</definedName>
    <definedName name="er">#REF!</definedName>
    <definedName name="ERTYH" localSheetId="1">#REF!</definedName>
    <definedName name="ERTYH">#REF!</definedName>
    <definedName name="EURO97" localSheetId="1">#REF!</definedName>
    <definedName name="EURO97">#REF!</definedName>
    <definedName name="EURO98" localSheetId="1">#REF!</definedName>
    <definedName name="EURO98">#REF!</definedName>
    <definedName name="ew">{30,140,350,160,"",""}</definedName>
    <definedName name="ewew" localSheetId="1">[6]!ewew</definedName>
    <definedName name="ewew">[6]!ewew</definedName>
    <definedName name="Excel_BuiltIn__FilterDatabase_3" localSheetId="1">#REF!</definedName>
    <definedName name="Excel_BuiltIn__FilterDatabase_3">#REF!</definedName>
    <definedName name="Excel_BuiltIn_Criteria">"['file:////%EC%A0%84%EB%B3%91%EC%B2%A0/10.%20T200%20%EA%B4%80/%EA%B4%80%EB%A6%AC/PROJECT%EC%9B%90%EA%B0%80%EA%B4%80%EB%A6%AC/PROJECT%EB%B3%84%20%EC%9B%90%EA%B0%80%EA%B4%80%EB%A6%AC/V220/COSTBOM/2000%EB%85%8412%EC%9B%94/Book2.xls'#$''.$D$310]"</definedName>
    <definedName name="Excel_BuiltIn_Database">"['file://Development11/zakupka/IPO/U31001%20MATIZ.xls'#$''.$B$3:.$O$1013]"</definedName>
    <definedName name="Excel_BuiltIn_Database_12">"$#REF!.$#REF!$#REF!"</definedName>
    <definedName name="Excel_BuiltIn_Database_17">"$#REF!.$#REF!$#REF!"</definedName>
    <definedName name="Excel_BuiltIn_Database_19">"$#REF!.$#REF!$#REF!"</definedName>
    <definedName name="Excel_BuiltIn_Database_2">"$#REF!.$#REF!$#REF!"</definedName>
    <definedName name="Excel_BuiltIn_Database_20">"$#REF!.$#REF!$#REF!"</definedName>
    <definedName name="Excel_BuiltIn_Database_21">"$#REF!.$#REF!$#REF!"</definedName>
    <definedName name="Excel_BuiltIn_Database_3">"$#REF!.$#REF!$#REF!"</definedName>
    <definedName name="Excel_BuiltIn_Database_4">"$#REF!.$#REF!$#REF!"</definedName>
    <definedName name="Excel_BuiltIn_Database_5">"$#REF!.$#REF!$#REF!"</definedName>
    <definedName name="Excel_BuiltIn_Database_6">"$#REF!.$#REF!$#REF!"</definedName>
    <definedName name="Excel_BuiltIn_Extract">"['file:///F:/Akmal%20Korea%20New%20IPO/511/IFO506%2020051'#$''.$EU$388]"</definedName>
    <definedName name="Excel_BuiltIn_Print_Area">"['file:///C:/Users/Farrukh%20Zufarov/Desktop/%06Uzbek/KD%20%EC%84%A0%EC%A0%81/2000%EB%85%84/16%EC%B0%A8/15%EC%B0%A8/8%EC%9B%94%2027%EC%9D%BC.xls'#$''.$A$1:.$A$1]"</definedName>
    <definedName name="Excel_BuiltIn_Print_Area_3" localSheetId="1">#REF!</definedName>
    <definedName name="Excel_BuiltIn_Print_Area_3">#REF!</definedName>
    <definedName name="Excel_BuiltIn_Print_Area_70" localSheetId="1">#REF!</definedName>
    <definedName name="Excel_BuiltIn_Print_Area_70">#REF!</definedName>
    <definedName name="Excel_BuiltIn_Print_Titles_3" localSheetId="1">#REF!</definedName>
    <definedName name="Excel_BuiltIn_Print_Titles_3">#REF!</definedName>
    <definedName name="Excel_BuiltIn_Recorder" localSheetId="1">#REF!</definedName>
    <definedName name="Excel_BuiltIn_Recorder">#REF!</definedName>
    <definedName name="EXHRATE">#N/A</definedName>
    <definedName name="exit" hidden="1">{#N/A,#N/A,FALSE,"인원";#N/A,#N/A,FALSE,"비용2";#N/A,#N/A,FALSE,"비용1";#N/A,#N/A,FALSE,"비용";#N/A,#N/A,FALSE,"보증2";#N/A,#N/A,FALSE,"보증1";#N/A,#N/A,FALSE,"보증";#N/A,#N/A,FALSE,"손익1";#N/A,#N/A,FALSE,"손익";#N/A,#N/A,FALSE,"부서별매출";#N/A,#N/A,FALSE,"매출"}</definedName>
    <definedName name="EXP" localSheetId="1">#REF!</definedName>
    <definedName name="EXP">#REF!</definedName>
    <definedName name="EXT" hidden="1">{#N/A,#N/A,TRUE,"일정"}</definedName>
    <definedName name="Extract" localSheetId="1">#REF!</definedName>
    <definedName name="Extract">#REF!</definedName>
    <definedName name="Extract_MI" localSheetId="1">#REF!</definedName>
    <definedName name="Extract_MI">#REF!</definedName>
    <definedName name="EXTT" hidden="1">{#N/A,#N/A,TRUE,"일정"}</definedName>
    <definedName name="ey">{30,140,350,160,"",""}</definedName>
    <definedName name="F">[0]!F</definedName>
    <definedName name="F?LZEICHEN" localSheetId="1">#REF!</definedName>
    <definedName name="F?LZEICHEN">#REF!</definedName>
    <definedName name="F6_">"['file:///F:/Akmal%20Korea%20New%20IPO/511/IFO506%2020051'#$'NO.1'.$B$2]"</definedName>
    <definedName name="FaktBox" localSheetId="1">#REF!</definedName>
    <definedName name="FaktBox">#REF!</definedName>
    <definedName name="FC_00">0</definedName>
    <definedName name="FC_01">70700</definedName>
    <definedName name="FC_02">74700</definedName>
    <definedName name="FC_03">76300</definedName>
    <definedName name="FC_04">77700</definedName>
    <definedName name="FC_05">78200</definedName>
    <definedName name="FC_06">78300</definedName>
    <definedName name="FC_07">3900+79200</definedName>
    <definedName name="FC_99">0</definedName>
    <definedName name="fd" localSheetId="1">#REF!</definedName>
    <definedName name="fd">#REF!</definedName>
    <definedName name="FDFS" localSheetId="1">#REF!</definedName>
    <definedName name="FDFS">#REF!</definedName>
    <definedName name="fdghsssssrd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jj" localSheetId="1">#REF!</definedName>
    <definedName name="fdjj">#REF!</definedName>
    <definedName name="FD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s" localSheetId="1">#REF!</definedName>
    <definedName name="fds">#REF!</definedName>
    <definedName name="fdsdfsfdsfdsfds" hidden="1">{#N/A,#N/A,FALSE,"BODY"}</definedName>
    <definedName name="FE" localSheetId="1">#REF!</definedName>
    <definedName name="FE">#REF!</definedName>
    <definedName name="FeatureValues" localSheetId="1">#REF!</definedName>
    <definedName name="FeatureValues">#REF!</definedName>
    <definedName name="ff">"['file://Okpo/usr/USER/KCLEE/MDATA/M-100/80209/ROUTING.XLS'#$'(ROUTING)'.$EQ$288]"</definedName>
    <definedName name="FFF" localSheetId="1">#REF!</definedName>
    <definedName name="FFF">#REF!</definedName>
    <definedName name="ffx" hidden="1">{#N/A,#N/A,FALSE,"BODY"}</definedName>
    <definedName name="fg" localSheetId="1">#REF!</definedName>
    <definedName name="fg">#REF!</definedName>
    <definedName name="FG10TBTB2RT" localSheetId="1">#REF!</definedName>
    <definedName name="FG10TBTB2RT">#REF!</definedName>
    <definedName name="FG24RTDKDK" localSheetId="1">#REF!</definedName>
    <definedName name="FG24RTDKDK">#REF!</definedName>
    <definedName name="fgfh" localSheetId="1">#REF!</definedName>
    <definedName name="fgfh">#REF!</definedName>
    <definedName name="fgh" localSheetId="1">#REF!</definedName>
    <definedName name="fgh">#REF!</definedName>
    <definedName name="fghfg" localSheetId="1">#REF!</definedName>
    <definedName name="fghfg">#REF!</definedName>
    <definedName name="fgjh" localSheetId="1">#REF!</definedName>
    <definedName name="fgjh">#REF!</definedName>
    <definedName name="fgncm" localSheetId="1">#REF!</definedName>
    <definedName name="fgncm">#REF!</definedName>
    <definedName name="FGPRRKRKTBTB2RTDKDK" localSheetId="1">#REF!</definedName>
    <definedName name="FGPRRKRKTBTB2RTDKDK">#REF!</definedName>
    <definedName name="FGPRTBTB1RTDKDK" localSheetId="1">#REF!</definedName>
    <definedName name="FGPRTBTB1RTDKDK">#REF!</definedName>
    <definedName name="FGR12C15TBTB1RTDKDK" localSheetId="1">#REF!</definedName>
    <definedName name="FGR12C15TBTB1RTDKDK">#REF!</definedName>
    <definedName name="fgRKRKRKRKRKTBTB2RTDKDK" localSheetId="1">#REF!</definedName>
    <definedName name="fgRKRKRKRKRKTBTB2RTDKDK">#REF!</definedName>
    <definedName name="fgTBTB3RTDKDK" localSheetId="1">#REF!</definedName>
    <definedName name="fgTBTB3RTDKDK">#REF!</definedName>
    <definedName name="fgTBTB4RTDKDK" localSheetId="1">#REF!</definedName>
    <definedName name="fgTBTB4RTDKDK">#REF!</definedName>
    <definedName name="figyo" localSheetId="1">#REF!</definedName>
    <definedName name="figyo">#REF!</definedName>
    <definedName name="FINDATE" localSheetId="1">#REF!</definedName>
    <definedName name="FINDATE">#REF!</definedName>
    <definedName name="Finishing_cost">"['file://Alexsander/%D0%9C%D0%BE%D0%B8%20%D0%B4%D0%BE%D0%BA%D1%83%D0%BC%D0%B5%D0%BD%D1%82%D1%8B/Documents%20and%20Settings/Administrator/Desktop/MINDA-UZ-AUTOSANAT/New%20PR/Minda-NYX%20Business%20Plan%20old/backupfiles.xls'#$'Cost Template'.$B$59:.$C$63]"</definedName>
    <definedName name="First_Year" localSheetId="1">#REF!</definedName>
    <definedName name="First_Year">#REF!</definedName>
    <definedName name="F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lk" localSheetId="1">#REF!</definedName>
    <definedName name="flk">#REF!</definedName>
    <definedName name="fnfdf" localSheetId="1">#REF!</definedName>
    <definedName name="fnfdf">#REF!</definedName>
    <definedName name="FNO" localSheetId="1">#REF!</definedName>
    <definedName name="FNO">#REF!</definedName>
    <definedName name="FO_00">56900</definedName>
    <definedName name="FO_01">60800</definedName>
    <definedName name="FO_02">68700</definedName>
    <definedName name="FO_03">70200</definedName>
    <definedName name="FO_04">69200</definedName>
    <definedName name="FO_05">36300</definedName>
    <definedName name="FO_06">0</definedName>
    <definedName name="FO_07">0</definedName>
    <definedName name="FO_99">23700</definedName>
    <definedName name="Ford" localSheetId="1">#REF!</definedName>
    <definedName name="Ford">#REF!</definedName>
    <definedName name="format" hidden="1">{#N/A,#N/A,FALSE,"Repair";#N/A,#N/A,FALSE,"Audit Room";#N/A,#N/A,FALSE,"Simulator"}</definedName>
    <definedName name="fr" localSheetId="1">#REF!</definedName>
    <definedName name="fr">#REF!</definedName>
    <definedName name="Freight_Cost">"['file://Alexsander/%D0%9C%D0%BE%D0%B8%20%D0%B4%D0%BE%D0%BA%D1%83%D0%BC%D0%B5%D0%BD%D1%82%D1%8B/Documents%20and%20Settings/Administrator/Desktop/MINDA-UZ-AUTOSANAT/New%20PR/Minda-NYX%20Business%20Plan%20old/backupfiles.xls'#$'Cost Template'.$G$59:.$I$65]"</definedName>
    <definedName name="front_2" hidden="1">{#N/A,#N/A,FALSE,"BODY"}</definedName>
    <definedName name="FRTDRFC3" localSheetId="1">#REF!</definedName>
    <definedName name="FRTDRFC3">#REF!</definedName>
    <definedName name="FRTDRFC4" localSheetId="1">#REF!</definedName>
    <definedName name="FRTDRFC4">#REF!</definedName>
    <definedName name="frwbw" localSheetId="1">#REF!</definedName>
    <definedName name="frwbw">#REF!</definedName>
    <definedName name="FTR" localSheetId="1">#REF!</definedName>
    <definedName name="FTR">#REF!</definedName>
    <definedName name="FU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ullDate">#N/A</definedName>
    <definedName name="fuseopen" localSheetId="1">#REF!,#REF!,#REF!,#REF!,#REF!,#REF!,#REF!,#REF!,#REF!,#REF!</definedName>
    <definedName name="fuseopen">#REF!,#REF!,#REF!,#REF!,#REF!,#REF!,#REF!,#REF!,#REF!,#REF!</definedName>
    <definedName name="fww" localSheetId="1">[6]!fww</definedName>
    <definedName name="fww">[6]!fww</definedName>
    <definedName name="FX_sensitivity" localSheetId="1">#REF!</definedName>
    <definedName name="FX_sensitivity">#REF!</definedName>
    <definedName name="g" localSheetId="1">#REF!</definedName>
    <definedName name="g">#REF!</definedName>
    <definedName name="g10str1" localSheetId="1">#REF!</definedName>
    <definedName name="g10str1">#REF!</definedName>
    <definedName name="g10str10" localSheetId="1">#REF!</definedName>
    <definedName name="g10str10">#REF!</definedName>
    <definedName name="g10str11" localSheetId="1">#REF!</definedName>
    <definedName name="g10str11">#REF!</definedName>
    <definedName name="g10str12" localSheetId="1">#REF!</definedName>
    <definedName name="g10str12">#REF!</definedName>
    <definedName name="g10str13" localSheetId="1">#REF!</definedName>
    <definedName name="g10str13">#REF!</definedName>
    <definedName name="g10str14" localSheetId="1">#REF!</definedName>
    <definedName name="g10str14">#REF!</definedName>
    <definedName name="g10str15" localSheetId="1">#REF!</definedName>
    <definedName name="g10str15">#REF!</definedName>
    <definedName name="g10str16" localSheetId="1">#REF!</definedName>
    <definedName name="g10str16">#REF!</definedName>
    <definedName name="g10str17" localSheetId="1">#REF!</definedName>
    <definedName name="g10str17">#REF!</definedName>
    <definedName name="g10str18" localSheetId="1">#REF!</definedName>
    <definedName name="g10str18">#REF!</definedName>
    <definedName name="g10str19" localSheetId="1">#REF!</definedName>
    <definedName name="g10str19">#REF!</definedName>
    <definedName name="g10str2" localSheetId="1">#REF!</definedName>
    <definedName name="g10str2">#REF!</definedName>
    <definedName name="g10str3" localSheetId="1">#REF!</definedName>
    <definedName name="g10str3">#REF!</definedName>
    <definedName name="g10str4" localSheetId="1">#REF!</definedName>
    <definedName name="g10str4">#REF!</definedName>
    <definedName name="g10str5" localSheetId="1">#REF!</definedName>
    <definedName name="g10str5">#REF!</definedName>
    <definedName name="g10str6" localSheetId="1">#REF!</definedName>
    <definedName name="g10str6">#REF!</definedName>
    <definedName name="g10str7" localSheetId="1">#REF!</definedName>
    <definedName name="g10str7">#REF!</definedName>
    <definedName name="g10str8" localSheetId="1">#REF!</definedName>
    <definedName name="g10str8">#REF!</definedName>
    <definedName name="g10str9" localSheetId="1">#REF!</definedName>
    <definedName name="g10str9">#REF!</definedName>
    <definedName name="g18str9" localSheetId="1">#REF!</definedName>
    <definedName name="g18str9">#REF!</definedName>
    <definedName name="g1r6str1" localSheetId="1">#REF!</definedName>
    <definedName name="g1r6str1">#REF!</definedName>
    <definedName name="g1r6str2" localSheetId="1">#REF!</definedName>
    <definedName name="g1r6str2">#REF!</definedName>
    <definedName name="g1r6str3" localSheetId="1">#REF!</definedName>
    <definedName name="g1r6str3">#REF!</definedName>
    <definedName name="g1r6str4" localSheetId="1">#REF!</definedName>
    <definedName name="g1r6str4">#REF!</definedName>
    <definedName name="g1str1" localSheetId="1">#REF!</definedName>
    <definedName name="g1str1">#REF!</definedName>
    <definedName name="g1str10" localSheetId="1">#REF!</definedName>
    <definedName name="g1str10">#REF!</definedName>
    <definedName name="g1str11" localSheetId="1">#REF!</definedName>
    <definedName name="g1str11">#REF!</definedName>
    <definedName name="g1str12" localSheetId="1">#REF!</definedName>
    <definedName name="g1str12">#REF!</definedName>
    <definedName name="g1str13" localSheetId="1">#REF!</definedName>
    <definedName name="g1str13">#REF!</definedName>
    <definedName name="g1str14" localSheetId="1">#REF!</definedName>
    <definedName name="g1str14">#REF!</definedName>
    <definedName name="g1str2" localSheetId="1">#REF!</definedName>
    <definedName name="g1str2">#REF!</definedName>
    <definedName name="g1str3" localSheetId="1">#REF!</definedName>
    <definedName name="g1str3">#REF!</definedName>
    <definedName name="g1str4" localSheetId="1">#REF!</definedName>
    <definedName name="g1str4">#REF!</definedName>
    <definedName name="g1str5" localSheetId="1">#REF!</definedName>
    <definedName name="g1str5">#REF!</definedName>
    <definedName name="g1str6" localSheetId="1">#REF!</definedName>
    <definedName name="g1str6">#REF!</definedName>
    <definedName name="g1str7" localSheetId="1">#REF!</definedName>
    <definedName name="g1str7">#REF!</definedName>
    <definedName name="g1str8" localSheetId="1">#REF!</definedName>
    <definedName name="g1str8">#REF!</definedName>
    <definedName name="g1str9" localSheetId="1">#REF!</definedName>
    <definedName name="g1str9">#REF!</definedName>
    <definedName name="g2r6str1" localSheetId="1">#REF!</definedName>
    <definedName name="g2r6str1">#REF!</definedName>
    <definedName name="g2r6str2" localSheetId="1">#REF!</definedName>
    <definedName name="g2r6str2">#REF!</definedName>
    <definedName name="g2r6str3" localSheetId="1">#REF!</definedName>
    <definedName name="g2r6str3">#REF!</definedName>
    <definedName name="g2r6str4" localSheetId="1">#REF!</definedName>
    <definedName name="g2r6str4">#REF!</definedName>
    <definedName name="g2str1" localSheetId="1">#REF!</definedName>
    <definedName name="g2str1">#REF!</definedName>
    <definedName name="g2str10" localSheetId="1">#REF!</definedName>
    <definedName name="g2str10">#REF!</definedName>
    <definedName name="g2str11" localSheetId="1">#REF!</definedName>
    <definedName name="g2str11">#REF!</definedName>
    <definedName name="g2str12" localSheetId="1">#REF!</definedName>
    <definedName name="g2str12">#REF!</definedName>
    <definedName name="g2str13" localSheetId="1">#REF!</definedName>
    <definedName name="g2str13">#REF!</definedName>
    <definedName name="g2str14" localSheetId="1">#REF!</definedName>
    <definedName name="g2str14">#REF!</definedName>
    <definedName name="g2str2" localSheetId="1">#REF!</definedName>
    <definedName name="g2str2">#REF!</definedName>
    <definedName name="g2str3" localSheetId="1">#REF!</definedName>
    <definedName name="g2str3">#REF!</definedName>
    <definedName name="g2str4" localSheetId="1">#REF!</definedName>
    <definedName name="g2str4">#REF!</definedName>
    <definedName name="g2str5" localSheetId="1">#REF!</definedName>
    <definedName name="g2str5">#REF!</definedName>
    <definedName name="g2str6" localSheetId="1">#REF!</definedName>
    <definedName name="g2str6">#REF!</definedName>
    <definedName name="g2str7" localSheetId="1">#REF!</definedName>
    <definedName name="g2str7">#REF!</definedName>
    <definedName name="g2str8" localSheetId="1">#REF!</definedName>
    <definedName name="g2str8">#REF!</definedName>
    <definedName name="g2str9" localSheetId="1">#REF!</definedName>
    <definedName name="g2str9">#REF!</definedName>
    <definedName name="g3r6str1" localSheetId="1">#REF!</definedName>
    <definedName name="g3r6str1">#REF!</definedName>
    <definedName name="g3r6str2" localSheetId="1">#REF!</definedName>
    <definedName name="g3r6str2">#REF!</definedName>
    <definedName name="g3r6str3" localSheetId="1">#REF!</definedName>
    <definedName name="g3r6str3">#REF!</definedName>
    <definedName name="g3r6str4" localSheetId="1">#REF!</definedName>
    <definedName name="g3r6str4">#REF!</definedName>
    <definedName name="g3str1" localSheetId="1">#REF!</definedName>
    <definedName name="g3str1">#REF!</definedName>
    <definedName name="g3str10" localSheetId="1">#REF!</definedName>
    <definedName name="g3str10">#REF!</definedName>
    <definedName name="g3str11" localSheetId="1">#REF!</definedName>
    <definedName name="g3str11">#REF!</definedName>
    <definedName name="g3str12" localSheetId="1">#REF!</definedName>
    <definedName name="g3str12">#REF!</definedName>
    <definedName name="g3str13" localSheetId="1">#REF!</definedName>
    <definedName name="g3str13">#REF!</definedName>
    <definedName name="g3str14" localSheetId="1">#REF!</definedName>
    <definedName name="g3str14">#REF!</definedName>
    <definedName name="g3str2" localSheetId="1">#REF!</definedName>
    <definedName name="g3str2">#REF!</definedName>
    <definedName name="g3str3" localSheetId="1">#REF!</definedName>
    <definedName name="g3str3">#REF!</definedName>
    <definedName name="g3str4" localSheetId="1">#REF!</definedName>
    <definedName name="g3str4">#REF!</definedName>
    <definedName name="g3str5" localSheetId="1">#REF!</definedName>
    <definedName name="g3str5">#REF!</definedName>
    <definedName name="g3str6" localSheetId="1">#REF!</definedName>
    <definedName name="g3str6">#REF!</definedName>
    <definedName name="g3str7" localSheetId="1">#REF!</definedName>
    <definedName name="g3str7">#REF!</definedName>
    <definedName name="g3str8" localSheetId="1">#REF!</definedName>
    <definedName name="g3str8">#REF!</definedName>
    <definedName name="g3str9" localSheetId="1">#REF!</definedName>
    <definedName name="g3str9">#REF!</definedName>
    <definedName name="g4str1" localSheetId="1">#REF!</definedName>
    <definedName name="g4str1">#REF!</definedName>
    <definedName name="g4str10" localSheetId="1">#REF!</definedName>
    <definedName name="g4str10">#REF!</definedName>
    <definedName name="g4str11" localSheetId="1">#REF!</definedName>
    <definedName name="g4str11">#REF!</definedName>
    <definedName name="g4str12" localSheetId="1">#REF!</definedName>
    <definedName name="g4str12">#REF!</definedName>
    <definedName name="g4str13" localSheetId="1">#REF!</definedName>
    <definedName name="g4str13">#REF!</definedName>
    <definedName name="g4str14" localSheetId="1">#REF!</definedName>
    <definedName name="g4str14">#REF!</definedName>
    <definedName name="g4str2" localSheetId="1">#REF!</definedName>
    <definedName name="g4str2">#REF!</definedName>
    <definedName name="g4str3" localSheetId="1">#REF!</definedName>
    <definedName name="g4str3">#REF!</definedName>
    <definedName name="g4str4" localSheetId="1">#REF!</definedName>
    <definedName name="g4str4">#REF!</definedName>
    <definedName name="g4str5" localSheetId="1">#REF!</definedName>
    <definedName name="g4str5">#REF!</definedName>
    <definedName name="g4str6" localSheetId="1">#REF!</definedName>
    <definedName name="g4str6">#REF!</definedName>
    <definedName name="g4str7" localSheetId="1">#REF!</definedName>
    <definedName name="g4str7">#REF!</definedName>
    <definedName name="g4str8" localSheetId="1">#REF!</definedName>
    <definedName name="g4str8">#REF!</definedName>
    <definedName name="g4str9" localSheetId="1">#REF!</definedName>
    <definedName name="g4str9">#REF!</definedName>
    <definedName name="g5str1" localSheetId="1">#REF!</definedName>
    <definedName name="g5str1">#REF!</definedName>
    <definedName name="g5str10" localSheetId="1">#REF!</definedName>
    <definedName name="g5str10">#REF!</definedName>
    <definedName name="g5str11" localSheetId="1">#REF!</definedName>
    <definedName name="g5str11">#REF!</definedName>
    <definedName name="g5str12" localSheetId="1">#REF!</definedName>
    <definedName name="g5str12">#REF!</definedName>
    <definedName name="g5str13" localSheetId="1">#REF!</definedName>
    <definedName name="g5str13">#REF!</definedName>
    <definedName name="g5str14" localSheetId="1">#REF!</definedName>
    <definedName name="g5str14">#REF!</definedName>
    <definedName name="g5str2" localSheetId="1">#REF!</definedName>
    <definedName name="g5str2">#REF!</definedName>
    <definedName name="g5str3" localSheetId="1">#REF!</definedName>
    <definedName name="g5str3">#REF!</definedName>
    <definedName name="g5str4" localSheetId="1">#REF!</definedName>
    <definedName name="g5str4">#REF!</definedName>
    <definedName name="g5str5" localSheetId="1">#REF!</definedName>
    <definedName name="g5str5">#REF!</definedName>
    <definedName name="g5str6" localSheetId="1">#REF!</definedName>
    <definedName name="g5str6">#REF!</definedName>
    <definedName name="g5str7" localSheetId="1">#REF!</definedName>
    <definedName name="g5str7">#REF!</definedName>
    <definedName name="g5str8" localSheetId="1">#REF!</definedName>
    <definedName name="g5str8">#REF!</definedName>
    <definedName name="g5str9" localSheetId="1">#REF!</definedName>
    <definedName name="g5str9">#REF!</definedName>
    <definedName name="g6str1" localSheetId="1">#REF!</definedName>
    <definedName name="g6str1">#REF!</definedName>
    <definedName name="g6str10" localSheetId="1">#REF!</definedName>
    <definedName name="g6str10">#REF!</definedName>
    <definedName name="g6str11" localSheetId="1">#REF!</definedName>
    <definedName name="g6str11">#REF!</definedName>
    <definedName name="g6str12" localSheetId="1">#REF!</definedName>
    <definedName name="g6str12">#REF!</definedName>
    <definedName name="g6str13" localSheetId="1">#REF!</definedName>
    <definedName name="g6str13">#REF!</definedName>
    <definedName name="g6str14" localSheetId="1">#REF!</definedName>
    <definedName name="g6str14">#REF!</definedName>
    <definedName name="g6str2" localSheetId="1">#REF!</definedName>
    <definedName name="g6str2">#REF!</definedName>
    <definedName name="g6str3" localSheetId="1">#REF!</definedName>
    <definedName name="g6str3">#REF!</definedName>
    <definedName name="g6str4" localSheetId="1">#REF!</definedName>
    <definedName name="g6str4">#REF!</definedName>
    <definedName name="g6str5" localSheetId="1">#REF!</definedName>
    <definedName name="g6str5">#REF!</definedName>
    <definedName name="g6str6" localSheetId="1">#REF!</definedName>
    <definedName name="g6str6">#REF!</definedName>
    <definedName name="g6str7" localSheetId="1">#REF!</definedName>
    <definedName name="g6str7">#REF!</definedName>
    <definedName name="g6str8" localSheetId="1">#REF!</definedName>
    <definedName name="g6str8">#REF!</definedName>
    <definedName name="g6str9" localSheetId="1">#REF!</definedName>
    <definedName name="g6str9">#REF!</definedName>
    <definedName name="G7_">"['file:///F:/Akmal%20Korea%20New%20IPO/511/IFO506%2020051'#$'NO.1'.$B$2]"</definedName>
    <definedName name="g7str1" localSheetId="1">#REF!</definedName>
    <definedName name="g7str1">#REF!</definedName>
    <definedName name="g7str10" localSheetId="1">#REF!</definedName>
    <definedName name="g7str10">#REF!</definedName>
    <definedName name="g7str11" localSheetId="1">#REF!</definedName>
    <definedName name="g7str11">#REF!</definedName>
    <definedName name="g7str12" localSheetId="1">#REF!</definedName>
    <definedName name="g7str12">#REF!</definedName>
    <definedName name="g7str13" localSheetId="1">#REF!</definedName>
    <definedName name="g7str13">#REF!</definedName>
    <definedName name="g7str14" localSheetId="1">#REF!</definedName>
    <definedName name="g7str14">#REF!</definedName>
    <definedName name="g7str15" localSheetId="1">#REF!</definedName>
    <definedName name="g7str15">#REF!</definedName>
    <definedName name="g7str16" localSheetId="1">#REF!</definedName>
    <definedName name="g7str16">#REF!</definedName>
    <definedName name="g7str17" localSheetId="1">#REF!</definedName>
    <definedName name="g7str17">#REF!</definedName>
    <definedName name="g7str18" localSheetId="1">#REF!</definedName>
    <definedName name="g7str18">#REF!</definedName>
    <definedName name="g7str19" localSheetId="1">#REF!</definedName>
    <definedName name="g7str19">#REF!</definedName>
    <definedName name="g7str2" localSheetId="1">#REF!</definedName>
    <definedName name="g7str2">#REF!</definedName>
    <definedName name="g7str3" localSheetId="1">#REF!</definedName>
    <definedName name="g7str3">#REF!</definedName>
    <definedName name="g7str4" localSheetId="1">#REF!</definedName>
    <definedName name="g7str4">#REF!</definedName>
    <definedName name="g7str5" localSheetId="1">#REF!</definedName>
    <definedName name="g7str5">#REF!</definedName>
    <definedName name="g7str6" localSheetId="1">#REF!</definedName>
    <definedName name="g7str6">#REF!</definedName>
    <definedName name="g7str7" localSheetId="1">#REF!</definedName>
    <definedName name="g7str7">#REF!</definedName>
    <definedName name="g7str8" localSheetId="1">#REF!</definedName>
    <definedName name="g7str8">#REF!</definedName>
    <definedName name="g7str9" localSheetId="1">#REF!</definedName>
    <definedName name="g7str9">#REF!</definedName>
    <definedName name="g8str1" localSheetId="1">#REF!</definedName>
    <definedName name="g8str1">#REF!</definedName>
    <definedName name="g8str10" localSheetId="1">#REF!</definedName>
    <definedName name="g8str10">#REF!</definedName>
    <definedName name="g8str11" localSheetId="1">#REF!</definedName>
    <definedName name="g8str11">#REF!</definedName>
    <definedName name="g8str12" localSheetId="1">#REF!</definedName>
    <definedName name="g8str12">#REF!</definedName>
    <definedName name="g8str13" localSheetId="1">#REF!</definedName>
    <definedName name="g8str13">#REF!</definedName>
    <definedName name="g8str14" localSheetId="1">#REF!</definedName>
    <definedName name="g8str14">#REF!</definedName>
    <definedName name="g8str15" localSheetId="1">#REF!</definedName>
    <definedName name="g8str15">#REF!</definedName>
    <definedName name="g8str16" localSheetId="1">#REF!</definedName>
    <definedName name="g8str16">#REF!</definedName>
    <definedName name="g8str17" localSheetId="1">#REF!</definedName>
    <definedName name="g8str17">#REF!</definedName>
    <definedName name="g8str18" localSheetId="1">#REF!</definedName>
    <definedName name="g8str18">#REF!</definedName>
    <definedName name="g8str19" localSheetId="1">#REF!</definedName>
    <definedName name="g8str19">#REF!</definedName>
    <definedName name="g8str2" localSheetId="1">#REF!</definedName>
    <definedName name="g8str2">#REF!</definedName>
    <definedName name="g8str3" localSheetId="1">#REF!</definedName>
    <definedName name="g8str3">#REF!</definedName>
    <definedName name="g8str4" localSheetId="1">#REF!</definedName>
    <definedName name="g8str4">#REF!</definedName>
    <definedName name="g8str5" localSheetId="1">#REF!</definedName>
    <definedName name="g8str5">#REF!</definedName>
    <definedName name="g8str6" localSheetId="1">#REF!</definedName>
    <definedName name="g8str6">#REF!</definedName>
    <definedName name="g8str7" localSheetId="1">#REF!</definedName>
    <definedName name="g8str7">#REF!</definedName>
    <definedName name="g8str8" localSheetId="1">#REF!</definedName>
    <definedName name="g8str8">#REF!</definedName>
    <definedName name="g8str9" localSheetId="1">#REF!</definedName>
    <definedName name="g8str9">#REF!</definedName>
    <definedName name="g9str1" localSheetId="1">#REF!</definedName>
    <definedName name="g9str1">#REF!</definedName>
    <definedName name="g9str10" localSheetId="1">#REF!</definedName>
    <definedName name="g9str10">#REF!</definedName>
    <definedName name="g9str11" localSheetId="1">#REF!</definedName>
    <definedName name="g9str11">#REF!</definedName>
    <definedName name="g9str12" localSheetId="1">#REF!</definedName>
    <definedName name="g9str12">#REF!</definedName>
    <definedName name="g9str13" localSheetId="1">#REF!</definedName>
    <definedName name="g9str13">#REF!</definedName>
    <definedName name="g9str14" localSheetId="1">#REF!</definedName>
    <definedName name="g9str14">#REF!</definedName>
    <definedName name="g9str15" localSheetId="1">#REF!</definedName>
    <definedName name="g9str15">#REF!</definedName>
    <definedName name="g9str16" localSheetId="1">#REF!</definedName>
    <definedName name="g9str16">#REF!</definedName>
    <definedName name="g9str17" localSheetId="1">#REF!</definedName>
    <definedName name="g9str17">#REF!</definedName>
    <definedName name="g9str18" localSheetId="1">#REF!</definedName>
    <definedName name="g9str18">#REF!</definedName>
    <definedName name="g9str19" localSheetId="1">#REF!</definedName>
    <definedName name="g9str19">#REF!</definedName>
    <definedName name="g9str2" localSheetId="1">#REF!</definedName>
    <definedName name="g9str2">#REF!</definedName>
    <definedName name="g9str3" localSheetId="1">#REF!</definedName>
    <definedName name="g9str3">#REF!</definedName>
    <definedName name="g9str4" localSheetId="1">#REF!</definedName>
    <definedName name="g9str4">#REF!</definedName>
    <definedName name="g9str5" localSheetId="1">#REF!</definedName>
    <definedName name="g9str5">#REF!</definedName>
    <definedName name="g9str6" localSheetId="1">#REF!</definedName>
    <definedName name="g9str6">#REF!</definedName>
    <definedName name="g9str7" localSheetId="1">#REF!</definedName>
    <definedName name="g9str7">#REF!</definedName>
    <definedName name="g9str8" localSheetId="1">#REF!</definedName>
    <definedName name="g9str8">#REF!</definedName>
    <definedName name="g9str9" localSheetId="1">#REF!</definedName>
    <definedName name="g9str9">#REF!</definedName>
    <definedName name="gAr6str1" localSheetId="1">#REF!</definedName>
    <definedName name="gAr6str1">#REF!</definedName>
    <definedName name="gAr6str2" localSheetId="1">#REF!</definedName>
    <definedName name="gAr6str2">#REF!</definedName>
    <definedName name="gAr6str3" localSheetId="1">#REF!</definedName>
    <definedName name="gAr6str3">#REF!</definedName>
    <definedName name="gAr6str4" localSheetId="1">#REF!</definedName>
    <definedName name="gAr6str4">#REF!</definedName>
    <definedName name="gBr6str1" localSheetId="1">#REF!</definedName>
    <definedName name="gBr6str1">#REF!</definedName>
    <definedName name="gBr6str2" localSheetId="1">#REF!</definedName>
    <definedName name="gBr6str2">#REF!</definedName>
    <definedName name="gBr6str3" localSheetId="1">#REF!</definedName>
    <definedName name="gBr6str3">#REF!</definedName>
    <definedName name="gBr6str4" localSheetId="1">#REF!</definedName>
    <definedName name="gBr6str4">#REF!</definedName>
    <definedName name="gCr6str1" localSheetId="1">#REF!</definedName>
    <definedName name="gCr6str1">#REF!</definedName>
    <definedName name="gCr6str2" localSheetId="1">#REF!</definedName>
    <definedName name="gCr6str2">#REF!</definedName>
    <definedName name="gCr6str3" localSheetId="1">#REF!</definedName>
    <definedName name="gCr6str3">#REF!</definedName>
    <definedName name="gCr6str4" localSheetId="1">#REF!</definedName>
    <definedName name="gCr6str4">#REF!</definedName>
    <definedName name="GC금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dmhgdmhg" hidden="1">{#N/A,#N/A,TRUE,"일정"}</definedName>
    <definedName name="gDr6str1" localSheetId="1">#REF!</definedName>
    <definedName name="gDr6str1">#REF!</definedName>
    <definedName name="gDr6str2" localSheetId="1">#REF!</definedName>
    <definedName name="gDr6str2">#REF!</definedName>
    <definedName name="gDr6str3" localSheetId="1">#REF!</definedName>
    <definedName name="gDr6str3">#REF!</definedName>
    <definedName name="gDr6str4" localSheetId="1">#REF!</definedName>
    <definedName name="gDr6str4">#REF!</definedName>
    <definedName name="gethering">"#NAME!gethering"</definedName>
    <definedName name="gf">{30,140,350,160,"",""}</definedName>
    <definedName name="GFAS">[0]!GFAS</definedName>
    <definedName name="GFD" hidden="1">{#N/A,#N/A,TRUE,"일정"}</definedName>
    <definedName name="GFDH" localSheetId="1">#REF!</definedName>
    <definedName name="GFDH">#REF!</definedName>
    <definedName name="gfgfgg" localSheetId="1">[0]!дел/1000</definedName>
    <definedName name="gfgfgg">[0]!дел/1000</definedName>
    <definedName name="GG" localSheetId="1">#REF!</definedName>
    <definedName name="GG">#REF!</definedName>
    <definedName name="GGFHFHJHGJ">#N/A</definedName>
    <definedName name="ggg" localSheetId="1">#REF!</definedName>
    <definedName name="ggg">#REF!</definedName>
    <definedName name="gh">#N/A</definedName>
    <definedName name="GHGF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hghgh" localSheetId="1">#REF!</definedName>
    <definedName name="ghghgh">#REF!</definedName>
    <definedName name="ghhhhh" localSheetId="1">#REF!</definedName>
    <definedName name="ghhhhh">#REF!</definedName>
    <definedName name="ghj" localSheetId="1">#REF!</definedName>
    <definedName name="ghj">#REF!</definedName>
    <definedName name="ghjhb" localSheetId="1">[0]!дел/1000</definedName>
    <definedName name="ghjhb">[0]!дел/1000</definedName>
    <definedName name="GHK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hkgk" localSheetId="1">#REF!</definedName>
    <definedName name="ghkgk">#REF!</definedName>
    <definedName name="GipoxloritBox" localSheetId="1">#REF!</definedName>
    <definedName name="GipoxloritBox">#REF!</definedName>
    <definedName name="GJT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MI"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oto_managemant">"#NAME!goto_managemant"</definedName>
    <definedName name="Goto_manual">"#NAME!Goto_manual"</definedName>
    <definedName name="GOVBox" localSheetId="1">#REF!</definedName>
    <definedName name="GOVBox">#REF!</definedName>
    <definedName name="GR108tb1rt" localSheetId="1">#REF!</definedName>
    <definedName name="GR108tb1rt">#REF!</definedName>
    <definedName name="GR138tb1rt" localSheetId="1">#REF!</definedName>
    <definedName name="GR138tb1rt">#REF!</definedName>
    <definedName name="GR144tb1rt" localSheetId="1">#REF!</definedName>
    <definedName name="GR144tb1rt">#REF!</definedName>
    <definedName name="GR147tb11rt" localSheetId="1">#REF!</definedName>
    <definedName name="GR147tb11rt">#REF!</definedName>
    <definedName name="GR147tb1rt" localSheetId="1">#REF!</definedName>
    <definedName name="GR147tb1rt">#REF!</definedName>
    <definedName name="GR149tb1rt" localSheetId="1">#REF!</definedName>
    <definedName name="GR149tb1rt">#REF!</definedName>
    <definedName name="GR178tb1rt" localSheetId="1">#REF!</definedName>
    <definedName name="GR178tb1rt">#REF!</definedName>
    <definedName name="GR183tb1rt" localSheetId="1">#REF!</definedName>
    <definedName name="GR183tb1rt">#REF!</definedName>
    <definedName name="gr1r10str1" localSheetId="1">#REF!</definedName>
    <definedName name="gr1r10str1">#REF!</definedName>
    <definedName name="gr1r10str10" localSheetId="1">#REF!</definedName>
    <definedName name="gr1r10str10">#REF!</definedName>
    <definedName name="gr1r10str11" localSheetId="1">#REF!</definedName>
    <definedName name="gr1r10str11">#REF!</definedName>
    <definedName name="gr1r10str12" localSheetId="1">#REF!</definedName>
    <definedName name="gr1r10str12">#REF!</definedName>
    <definedName name="gr1r10str13" localSheetId="1">#REF!</definedName>
    <definedName name="gr1r10str13">#REF!</definedName>
    <definedName name="gr1r10str14" localSheetId="1">#REF!</definedName>
    <definedName name="gr1r10str14">#REF!</definedName>
    <definedName name="gr1r10str2" localSheetId="1">#REF!</definedName>
    <definedName name="gr1r10str2">#REF!</definedName>
    <definedName name="gr1r10str3" localSheetId="1">#REF!</definedName>
    <definedName name="gr1r10str3">#REF!</definedName>
    <definedName name="gr1r10str4" localSheetId="1">#REF!</definedName>
    <definedName name="gr1r10str4">#REF!</definedName>
    <definedName name="gr1r10str5" localSheetId="1">#REF!</definedName>
    <definedName name="gr1r10str5">#REF!</definedName>
    <definedName name="gr1r10str6" localSheetId="1">#REF!</definedName>
    <definedName name="gr1r10str6">#REF!</definedName>
    <definedName name="gr1r10str7" localSheetId="1">#REF!</definedName>
    <definedName name="gr1r10str7">#REF!</definedName>
    <definedName name="gr1r10str8" localSheetId="1">#REF!</definedName>
    <definedName name="gr1r10str8">#REF!</definedName>
    <definedName name="gr1r10str9" localSheetId="1">#REF!</definedName>
    <definedName name="gr1r10str9">#REF!</definedName>
    <definedName name="gr1r11str1101" localSheetId="1">#REF!</definedName>
    <definedName name="gr1r11str1101">#REF!</definedName>
    <definedName name="gr1r11str1102" localSheetId="1">#REF!</definedName>
    <definedName name="gr1r11str1102">#REF!</definedName>
    <definedName name="gr1r11str1103" localSheetId="1">#REF!</definedName>
    <definedName name="gr1r11str1103">#REF!</definedName>
    <definedName name="gr1r11str1104" localSheetId="1">#REF!</definedName>
    <definedName name="gr1r11str1104">#REF!</definedName>
    <definedName name="gr1r11str1105" localSheetId="1">#REF!</definedName>
    <definedName name="gr1r11str1105">#REF!</definedName>
    <definedName name="gr1r11str1106" localSheetId="1">#REF!</definedName>
    <definedName name="gr1r11str1106">#REF!</definedName>
    <definedName name="gr1r11str1107" localSheetId="1">#REF!</definedName>
    <definedName name="gr1r11str1107">#REF!</definedName>
    <definedName name="gr1r11str1108" localSheetId="1">#REF!</definedName>
    <definedName name="gr1r11str1108">#REF!</definedName>
    <definedName name="gr1r1str1" localSheetId="1">#REF!</definedName>
    <definedName name="gr1r1str1">#REF!</definedName>
    <definedName name="gr1r1str2" localSheetId="1">#REF!</definedName>
    <definedName name="gr1r1str2">#REF!</definedName>
    <definedName name="gr1r1str3" localSheetId="1">#REF!</definedName>
    <definedName name="gr1r1str3">#REF!</definedName>
    <definedName name="gr1r21str1" localSheetId="1">#REF!</definedName>
    <definedName name="gr1r21str1">#REF!</definedName>
    <definedName name="gr1r21str2" localSheetId="1">#REF!</definedName>
    <definedName name="gr1r21str2">#REF!</definedName>
    <definedName name="gr1r21str3" localSheetId="1">#REF!</definedName>
    <definedName name="gr1r21str3">#REF!</definedName>
    <definedName name="gr1r7str1" localSheetId="1">#REF!</definedName>
    <definedName name="gr1r7str1">#REF!</definedName>
    <definedName name="gr1r7str10" localSheetId="1">#REF!</definedName>
    <definedName name="gr1r7str10">#REF!</definedName>
    <definedName name="gr1r7str2" localSheetId="1">#REF!</definedName>
    <definedName name="gr1r7str2">#REF!</definedName>
    <definedName name="gr1r7str3" localSheetId="1">#REF!</definedName>
    <definedName name="gr1r7str3">#REF!</definedName>
    <definedName name="gr1r7str4" localSheetId="1">#REF!</definedName>
    <definedName name="gr1r7str4">#REF!</definedName>
    <definedName name="gr1r7str5" localSheetId="1">#REF!</definedName>
    <definedName name="gr1r7str5">#REF!</definedName>
    <definedName name="gr1r7str6" localSheetId="1">#REF!</definedName>
    <definedName name="gr1r7str6">#REF!</definedName>
    <definedName name="gr1r7str7" localSheetId="1">#REF!</definedName>
    <definedName name="gr1r7str7">#REF!</definedName>
    <definedName name="gr1r7str8" localSheetId="1">#REF!</definedName>
    <definedName name="gr1r7str8">#REF!</definedName>
    <definedName name="gr1r7str9" localSheetId="1">#REF!</definedName>
    <definedName name="gr1r7str9">#REF!</definedName>
    <definedName name="gr1r8str1" localSheetId="1">#REF!</definedName>
    <definedName name="gr1r8str1">#REF!</definedName>
    <definedName name="gr1r8str2" localSheetId="1">#REF!</definedName>
    <definedName name="gr1r8str2">#REF!</definedName>
    <definedName name="gr1r8str3" localSheetId="1">#REF!</definedName>
    <definedName name="gr1r8str3">#REF!</definedName>
    <definedName name="gr1r8str4" localSheetId="1">#REF!</definedName>
    <definedName name="gr1r8str4">#REF!</definedName>
    <definedName name="gr1r8str5" localSheetId="1">#REF!</definedName>
    <definedName name="gr1r8str5">#REF!</definedName>
    <definedName name="gr1r8str6" localSheetId="1">#REF!</definedName>
    <definedName name="gr1r8str6">#REF!</definedName>
    <definedName name="gr1r8str801" localSheetId="1">#REF!</definedName>
    <definedName name="gr1r8str801">#REF!</definedName>
    <definedName name="gr1r8str802" localSheetId="1">#REF!</definedName>
    <definedName name="gr1r8str802">#REF!</definedName>
    <definedName name="gr1r8str803" localSheetId="1">#REF!</definedName>
    <definedName name="gr1r8str803">#REF!</definedName>
    <definedName name="gr1r8str804" localSheetId="1">#REF!</definedName>
    <definedName name="gr1r8str804">#REF!</definedName>
    <definedName name="gr1r8str805" localSheetId="1">#REF!</definedName>
    <definedName name="gr1r8str805">#REF!</definedName>
    <definedName name="gr1r8str806" localSheetId="1">#REF!</definedName>
    <definedName name="gr1r8str806">#REF!</definedName>
    <definedName name="gr1r9str901" localSheetId="1">#REF!</definedName>
    <definedName name="gr1r9str901">#REF!</definedName>
    <definedName name="gr1r9str902" localSheetId="1">#REF!</definedName>
    <definedName name="gr1r9str902">#REF!</definedName>
    <definedName name="gr1r9str903" localSheetId="1">#REF!</definedName>
    <definedName name="gr1r9str903">#REF!</definedName>
    <definedName name="gr1r9str904" localSheetId="1">#REF!</definedName>
    <definedName name="gr1r9str904">#REF!</definedName>
    <definedName name="gr1r9str905" localSheetId="1">#REF!</definedName>
    <definedName name="gr1r9str905">#REF!</definedName>
    <definedName name="gr1r9str906" localSheetId="1">#REF!</definedName>
    <definedName name="gr1r9str906">#REF!</definedName>
    <definedName name="gr1r9str907" localSheetId="1">#REF!</definedName>
    <definedName name="gr1r9str907">#REF!</definedName>
    <definedName name="gr1r9str908" localSheetId="1">#REF!</definedName>
    <definedName name="gr1r9str908">#REF!</definedName>
    <definedName name="gr1r9str909" localSheetId="1">#REF!</definedName>
    <definedName name="gr1r9str909">#REF!</definedName>
    <definedName name="gr1r9str910" localSheetId="1">#REF!</definedName>
    <definedName name="gr1r9str910">#REF!</definedName>
    <definedName name="gr1r9str911" localSheetId="1">#REF!</definedName>
    <definedName name="gr1r9str911">#REF!</definedName>
    <definedName name="gr1r9str912" localSheetId="1">#REF!</definedName>
    <definedName name="gr1r9str912">#REF!</definedName>
    <definedName name="gr1r9str913" localSheetId="1">#REF!</definedName>
    <definedName name="gr1r9str913">#REF!</definedName>
    <definedName name="gr1r9str914" localSheetId="1">#REF!</definedName>
    <definedName name="gr1r9str914">#REF!</definedName>
    <definedName name="GR216tb1rt" localSheetId="1">#REF!</definedName>
    <definedName name="GR216tb1rt">#REF!</definedName>
    <definedName name="GR21tb1rt" localSheetId="1">#REF!</definedName>
    <definedName name="GR21tb1rt">#REF!</definedName>
    <definedName name="GR22tb1rtGMAART" localSheetId="1">#REF!</definedName>
    <definedName name="GR22tb1rtGMAART">#REF!</definedName>
    <definedName name="GR247tb1rt" localSheetId="1">#REF!</definedName>
    <definedName name="GR247tb1rt">#REF!</definedName>
    <definedName name="gr2r10str1" localSheetId="1">#REF!</definedName>
    <definedName name="gr2r10str1">#REF!</definedName>
    <definedName name="gr2r10str10" localSheetId="1">#REF!</definedName>
    <definedName name="gr2r10str10">#REF!</definedName>
    <definedName name="gr2r10str11" localSheetId="1">#REF!</definedName>
    <definedName name="gr2r10str11">#REF!</definedName>
    <definedName name="gr2r10str12" localSheetId="1">#REF!</definedName>
    <definedName name="gr2r10str12">#REF!</definedName>
    <definedName name="gr2r10str13" localSheetId="1">#REF!</definedName>
    <definedName name="gr2r10str13">#REF!</definedName>
    <definedName name="gr2r10str14" localSheetId="1">#REF!</definedName>
    <definedName name="gr2r10str14">#REF!</definedName>
    <definedName name="gr2r10str2" localSheetId="1">#REF!</definedName>
    <definedName name="gr2r10str2">#REF!</definedName>
    <definedName name="gr2r10str3" localSheetId="1">#REF!</definedName>
    <definedName name="gr2r10str3">#REF!</definedName>
    <definedName name="gr2r10str4" localSheetId="1">#REF!</definedName>
    <definedName name="gr2r10str4">#REF!</definedName>
    <definedName name="gr2r10str5" localSheetId="1">#REF!</definedName>
    <definedName name="gr2r10str5">#REF!</definedName>
    <definedName name="gr2r10str6" localSheetId="1">#REF!</definedName>
    <definedName name="gr2r10str6">#REF!</definedName>
    <definedName name="gr2r10str7" localSheetId="1">#REF!</definedName>
    <definedName name="gr2r10str7">#REF!</definedName>
    <definedName name="gr2r10str8" localSheetId="1">#REF!</definedName>
    <definedName name="gr2r10str8">#REF!</definedName>
    <definedName name="gr2r10str9" localSheetId="1">#REF!</definedName>
    <definedName name="gr2r10str9">#REF!</definedName>
    <definedName name="gr2r11str1101" localSheetId="1">#REF!</definedName>
    <definedName name="gr2r11str1101">#REF!</definedName>
    <definedName name="gr2r11str1102" localSheetId="1">#REF!</definedName>
    <definedName name="gr2r11str1102">#REF!</definedName>
    <definedName name="gr2r11str1103" localSheetId="1">#REF!</definedName>
    <definedName name="gr2r11str1103">#REF!</definedName>
    <definedName name="gr2r11str1104" localSheetId="1">#REF!</definedName>
    <definedName name="gr2r11str1104">#REF!</definedName>
    <definedName name="gr2r11str1105" localSheetId="1">#REF!</definedName>
    <definedName name="gr2r11str1105">#REF!</definedName>
    <definedName name="gr2r11str1106" localSheetId="1">#REF!</definedName>
    <definedName name="gr2r11str1106">#REF!</definedName>
    <definedName name="gr2r11str1107" localSheetId="1">#REF!</definedName>
    <definedName name="gr2r11str1107">#REF!</definedName>
    <definedName name="gr2r11str1108" localSheetId="1">#REF!</definedName>
    <definedName name="gr2r11str1108">#REF!</definedName>
    <definedName name="gr2r1str1" localSheetId="1">#REF!</definedName>
    <definedName name="gr2r1str1">#REF!</definedName>
    <definedName name="gr2r1str2" localSheetId="1">#REF!</definedName>
    <definedName name="gr2r1str2">#REF!</definedName>
    <definedName name="gr2r1str3" localSheetId="1">#REF!</definedName>
    <definedName name="gr2r1str3">#REF!</definedName>
    <definedName name="gr2r21str1" localSheetId="1">#REF!</definedName>
    <definedName name="gr2r21str1">#REF!</definedName>
    <definedName name="gr2r21str2" localSheetId="1">#REF!</definedName>
    <definedName name="gr2r21str2">#REF!</definedName>
    <definedName name="gr2r21str3" localSheetId="1">#REF!</definedName>
    <definedName name="gr2r21str3">#REF!</definedName>
    <definedName name="gr2r7str1" localSheetId="1">#REF!</definedName>
    <definedName name="gr2r7str1">#REF!</definedName>
    <definedName name="gr2r7str10" localSheetId="1">#REF!</definedName>
    <definedName name="gr2r7str10">#REF!</definedName>
    <definedName name="gr2r7str2" localSheetId="1">#REF!</definedName>
    <definedName name="gr2r7str2">#REF!</definedName>
    <definedName name="gr2r7str3" localSheetId="1">#REF!</definedName>
    <definedName name="gr2r7str3">#REF!</definedName>
    <definedName name="gr2r7str4" localSheetId="1">#REF!</definedName>
    <definedName name="gr2r7str4">#REF!</definedName>
    <definedName name="gr2r7str5" localSheetId="1">#REF!</definedName>
    <definedName name="gr2r7str5">#REF!</definedName>
    <definedName name="gr2r7str6" localSheetId="1">#REF!</definedName>
    <definedName name="gr2r7str6">#REF!</definedName>
    <definedName name="gr2r7str7" localSheetId="1">#REF!</definedName>
    <definedName name="gr2r7str7">#REF!</definedName>
    <definedName name="gr2r7str8" localSheetId="1">#REF!</definedName>
    <definedName name="gr2r7str8">#REF!</definedName>
    <definedName name="gr2r7str9" localSheetId="1">#REF!</definedName>
    <definedName name="gr2r7str9">#REF!</definedName>
    <definedName name="gr2r8str1" localSheetId="1">#REF!</definedName>
    <definedName name="gr2r8str1">#REF!</definedName>
    <definedName name="gr2r8str2" localSheetId="1">#REF!</definedName>
    <definedName name="gr2r8str2">#REF!</definedName>
    <definedName name="gr2r8str3" localSheetId="1">#REF!</definedName>
    <definedName name="gr2r8str3">#REF!</definedName>
    <definedName name="gr2r8str4" localSheetId="1">#REF!</definedName>
    <definedName name="gr2r8str4">#REF!</definedName>
    <definedName name="gr2r8str5" localSheetId="1">#REF!</definedName>
    <definedName name="gr2r8str5">#REF!</definedName>
    <definedName name="gr2r8str6" localSheetId="1">#REF!</definedName>
    <definedName name="gr2r8str6">#REF!</definedName>
    <definedName name="gr2r8str801" localSheetId="1">#REF!</definedName>
    <definedName name="gr2r8str801">#REF!</definedName>
    <definedName name="gr2r8str802" localSheetId="1">#REF!</definedName>
    <definedName name="gr2r8str802">#REF!</definedName>
    <definedName name="gr2r8str803" localSheetId="1">#REF!</definedName>
    <definedName name="gr2r8str803">#REF!</definedName>
    <definedName name="gr2r8str804" localSheetId="1">#REF!</definedName>
    <definedName name="gr2r8str804">#REF!</definedName>
    <definedName name="gr2r8str805" localSheetId="1">#REF!</definedName>
    <definedName name="gr2r8str805">#REF!</definedName>
    <definedName name="gr2r8str806" localSheetId="1">#REF!</definedName>
    <definedName name="gr2r8str806">#REF!</definedName>
    <definedName name="gr2r9str901" localSheetId="1">#REF!</definedName>
    <definedName name="gr2r9str901">#REF!</definedName>
    <definedName name="gr2r9str902" localSheetId="1">#REF!</definedName>
    <definedName name="gr2r9str902">#REF!</definedName>
    <definedName name="gr2r9str903" localSheetId="1">#REF!</definedName>
    <definedName name="gr2r9str903">#REF!</definedName>
    <definedName name="gr2r9str904" localSheetId="1">#REF!</definedName>
    <definedName name="gr2r9str904">#REF!</definedName>
    <definedName name="gr2r9str905" localSheetId="1">#REF!</definedName>
    <definedName name="gr2r9str905">#REF!</definedName>
    <definedName name="gr2r9str914" localSheetId="1">#REF!</definedName>
    <definedName name="gr2r9str914">#REF!</definedName>
    <definedName name="gr3r10str1" localSheetId="1">#REF!</definedName>
    <definedName name="gr3r10str1">#REF!</definedName>
    <definedName name="gr3r10str10" localSheetId="1">#REF!</definedName>
    <definedName name="gr3r10str10">#REF!</definedName>
    <definedName name="gr3r10str11" localSheetId="1">#REF!</definedName>
    <definedName name="gr3r10str11">#REF!</definedName>
    <definedName name="gr3r10str12" localSheetId="1">#REF!</definedName>
    <definedName name="gr3r10str12">#REF!</definedName>
    <definedName name="gr3r10str13" localSheetId="1">#REF!</definedName>
    <definedName name="gr3r10str13">#REF!</definedName>
    <definedName name="gr3r10str14" localSheetId="1">#REF!</definedName>
    <definedName name="gr3r10str14">#REF!</definedName>
    <definedName name="gr3r10str2" localSheetId="1">#REF!</definedName>
    <definedName name="gr3r10str2">#REF!</definedName>
    <definedName name="gr3r10str3" localSheetId="1">#REF!</definedName>
    <definedName name="gr3r10str3">#REF!</definedName>
    <definedName name="gr3r10str4" localSheetId="1">#REF!</definedName>
    <definedName name="gr3r10str4">#REF!</definedName>
    <definedName name="gr3r10str5" localSheetId="1">#REF!</definedName>
    <definedName name="gr3r10str5">#REF!</definedName>
    <definedName name="gr3r10str6" localSheetId="1">#REF!</definedName>
    <definedName name="gr3r10str6">#REF!</definedName>
    <definedName name="gr3r10str7" localSheetId="1">#REF!</definedName>
    <definedName name="gr3r10str7">#REF!</definedName>
    <definedName name="gr3r10str8" localSheetId="1">#REF!</definedName>
    <definedName name="gr3r10str8">#REF!</definedName>
    <definedName name="gr3r10str9" localSheetId="1">#REF!</definedName>
    <definedName name="gr3r10str9">#REF!</definedName>
    <definedName name="gr3r11str1101" localSheetId="1">#REF!</definedName>
    <definedName name="gr3r11str1101">#REF!</definedName>
    <definedName name="gr3r11str1102" localSheetId="1">#REF!</definedName>
    <definedName name="gr3r11str1102">#REF!</definedName>
    <definedName name="gr3r11str1103" localSheetId="1">#REF!</definedName>
    <definedName name="gr3r11str1103">#REF!</definedName>
    <definedName name="gr3r11str1104" localSheetId="1">#REF!</definedName>
    <definedName name="gr3r11str1104">#REF!</definedName>
    <definedName name="gr3r11str1105" localSheetId="1">#REF!</definedName>
    <definedName name="gr3r11str1105">#REF!</definedName>
    <definedName name="gr3r11str1106" localSheetId="1">#REF!</definedName>
    <definedName name="gr3r11str1106">#REF!</definedName>
    <definedName name="gr3r11str1107" localSheetId="1">#REF!</definedName>
    <definedName name="gr3r11str1107">#REF!</definedName>
    <definedName name="gr3r11str1108" localSheetId="1">#REF!</definedName>
    <definedName name="gr3r11str1108">#REF!</definedName>
    <definedName name="gr3r11str1109" localSheetId="1">#REF!</definedName>
    <definedName name="gr3r11str1109">#REF!</definedName>
    <definedName name="gr3r1str1" localSheetId="1">#REF!</definedName>
    <definedName name="gr3r1str1">#REF!</definedName>
    <definedName name="gr3r1str2" localSheetId="1">#REF!</definedName>
    <definedName name="gr3r1str2">#REF!</definedName>
    <definedName name="gr3r21str1" localSheetId="1">#REF!</definedName>
    <definedName name="gr3r21str1">#REF!</definedName>
    <definedName name="gr3r21str2" localSheetId="1">#REF!</definedName>
    <definedName name="gr3r21str2">#REF!</definedName>
    <definedName name="gr3r7str1" localSheetId="1">#REF!</definedName>
    <definedName name="gr3r7str1">#REF!</definedName>
    <definedName name="gr3r7str10" localSheetId="1">#REF!</definedName>
    <definedName name="gr3r7str10">#REF!</definedName>
    <definedName name="gr3r7str2" localSheetId="1">#REF!</definedName>
    <definedName name="gr3r7str2">#REF!</definedName>
    <definedName name="gr3r7str3" localSheetId="1">#REF!</definedName>
    <definedName name="gr3r7str3">#REF!</definedName>
    <definedName name="gr3r7str4" localSheetId="1">#REF!</definedName>
    <definedName name="gr3r7str4">#REF!</definedName>
    <definedName name="gr3r7str5" localSheetId="1">#REF!</definedName>
    <definedName name="gr3r7str5">#REF!</definedName>
    <definedName name="gr3r7str6" localSheetId="1">#REF!</definedName>
    <definedName name="gr3r7str6">#REF!</definedName>
    <definedName name="gr3r7str7" localSheetId="1">#REF!</definedName>
    <definedName name="gr3r7str7">#REF!</definedName>
    <definedName name="gr3r7str8" localSheetId="1">#REF!</definedName>
    <definedName name="gr3r7str8">#REF!</definedName>
    <definedName name="gr3r7str9" localSheetId="1">#REF!</definedName>
    <definedName name="gr3r7str9">#REF!</definedName>
    <definedName name="gr3r8str1" localSheetId="1">#REF!</definedName>
    <definedName name="gr3r8str1">#REF!</definedName>
    <definedName name="gr3r8str2" localSheetId="1">#REF!</definedName>
    <definedName name="gr3r8str2">#REF!</definedName>
    <definedName name="gr3r8str3" localSheetId="1">#REF!</definedName>
    <definedName name="gr3r8str3">#REF!</definedName>
    <definedName name="gr3r8str4" localSheetId="1">#REF!</definedName>
    <definedName name="gr3r8str4">#REF!</definedName>
    <definedName name="gr3r8str5" localSheetId="1">#REF!</definedName>
    <definedName name="gr3r8str5">#REF!</definedName>
    <definedName name="gr3r8str6" localSheetId="1">#REF!</definedName>
    <definedName name="gr3r8str6">#REF!</definedName>
    <definedName name="gr3r8str801" localSheetId="1">#REF!</definedName>
    <definedName name="gr3r8str801">#REF!</definedName>
    <definedName name="gr3r8str802" localSheetId="1">#REF!</definedName>
    <definedName name="gr3r8str802">#REF!</definedName>
    <definedName name="gr3r8str803" localSheetId="1">#REF!</definedName>
    <definedName name="gr3r8str803">#REF!</definedName>
    <definedName name="gr3r8str804" localSheetId="1">#REF!</definedName>
    <definedName name="gr3r8str804">#REF!</definedName>
    <definedName name="gr3r8str805" localSheetId="1">#REF!</definedName>
    <definedName name="gr3r8str805">#REF!</definedName>
    <definedName name="gr3r8str806" localSheetId="1">#REF!</definedName>
    <definedName name="gr3r8str806">#REF!</definedName>
    <definedName name="gr3r9str901" localSheetId="1">#REF!</definedName>
    <definedName name="gr3r9str901">#REF!</definedName>
    <definedName name="gr3r9str902" localSheetId="1">#REF!</definedName>
    <definedName name="gr3r9str902">#REF!</definedName>
    <definedName name="gr3r9str903" localSheetId="1">#REF!</definedName>
    <definedName name="gr3r9str903">#REF!</definedName>
    <definedName name="gr3r9str904" localSheetId="1">#REF!</definedName>
    <definedName name="gr3r9str904">#REF!</definedName>
    <definedName name="gr3r9str905" localSheetId="1">#REF!</definedName>
    <definedName name="gr3r9str905">#REF!</definedName>
    <definedName name="gr3r9str906" localSheetId="1">#REF!</definedName>
    <definedName name="gr3r9str906">#REF!</definedName>
    <definedName name="gr3r9str907" localSheetId="1">#REF!</definedName>
    <definedName name="gr3r9str907">#REF!</definedName>
    <definedName name="gr3r9str908" localSheetId="1">#REF!</definedName>
    <definedName name="gr3r9str908">#REF!</definedName>
    <definedName name="gr3r9str909" localSheetId="1">#REF!</definedName>
    <definedName name="gr3r9str909">#REF!</definedName>
    <definedName name="gr3r9str910" localSheetId="1">#REF!</definedName>
    <definedName name="gr3r9str910">#REF!</definedName>
    <definedName name="gr3r9str911" localSheetId="1">#REF!</definedName>
    <definedName name="gr3r9str911">#REF!</definedName>
    <definedName name="gr3r9str912" localSheetId="1">#REF!</definedName>
    <definedName name="gr3r9str912">#REF!</definedName>
    <definedName name="gr3r9str913" localSheetId="1">#REF!</definedName>
    <definedName name="gr3r9str913">#REF!</definedName>
    <definedName name="gr3r9str914" localSheetId="1">#REF!</definedName>
    <definedName name="gr3r9str914">#REF!</definedName>
    <definedName name="GR48tb1rt" localSheetId="1">#REF!</definedName>
    <definedName name="GR48tb1rt">#REF!</definedName>
    <definedName name="gr4r11str1102" localSheetId="1">#REF!</definedName>
    <definedName name="gr4r11str1102">#REF!</definedName>
    <definedName name="gr4r11str1103" localSheetId="1">#REF!</definedName>
    <definedName name="gr4r11str1103">#REF!</definedName>
    <definedName name="gr4r11str1104" localSheetId="1">#REF!</definedName>
    <definedName name="gr4r11str1104">#REF!</definedName>
    <definedName name="gr4r11str1105" localSheetId="1">#REF!</definedName>
    <definedName name="gr4r11str1105">#REF!</definedName>
    <definedName name="gr4r11str1106" localSheetId="1">#REF!</definedName>
    <definedName name="gr4r11str1106">#REF!</definedName>
    <definedName name="gr4r11str1107" localSheetId="1">#REF!</definedName>
    <definedName name="gr4r11str1107">#REF!</definedName>
    <definedName name="gr4r11str1108" localSheetId="1">#REF!</definedName>
    <definedName name="gr4r11str1108">#REF!</definedName>
    <definedName name="gr4r11str1109" localSheetId="1">#REF!</definedName>
    <definedName name="gr4r11str1109">#REF!</definedName>
    <definedName name="gr4r1str1" localSheetId="1">#REF!</definedName>
    <definedName name="gr4r1str1">#REF!</definedName>
    <definedName name="gr4r1str2" localSheetId="1">#REF!</definedName>
    <definedName name="gr4r1str2">#REF!</definedName>
    <definedName name="gr4r21str1" localSheetId="1">#REF!</definedName>
    <definedName name="gr4r21str1">#REF!</definedName>
    <definedName name="gr4r21str2" localSheetId="1">#REF!</definedName>
    <definedName name="gr4r21str2">#REF!</definedName>
    <definedName name="gr4r7str1" localSheetId="1">#REF!</definedName>
    <definedName name="gr4r7str1">#REF!</definedName>
    <definedName name="gr4r7str10" localSheetId="1">#REF!</definedName>
    <definedName name="gr4r7str10">#REF!</definedName>
    <definedName name="gr4r7str2" localSheetId="1">#REF!</definedName>
    <definedName name="gr4r7str2">#REF!</definedName>
    <definedName name="gr4r7str3" localSheetId="1">#REF!</definedName>
    <definedName name="gr4r7str3">#REF!</definedName>
    <definedName name="gr4r7str4" localSheetId="1">#REF!</definedName>
    <definedName name="gr4r7str4">#REF!</definedName>
    <definedName name="gr4r7str5" localSheetId="1">#REF!</definedName>
    <definedName name="gr4r7str5">#REF!</definedName>
    <definedName name="gr4r7str6" localSheetId="1">#REF!</definedName>
    <definedName name="gr4r7str6">#REF!</definedName>
    <definedName name="gr4r7str7" localSheetId="1">#REF!</definedName>
    <definedName name="gr4r7str7">#REF!</definedName>
    <definedName name="gr4r7str8" localSheetId="1">#REF!</definedName>
    <definedName name="gr4r7str8">#REF!</definedName>
    <definedName name="gr4r7str9" localSheetId="1">#REF!</definedName>
    <definedName name="gr4r7str9">#REF!</definedName>
    <definedName name="gr4r9str901" localSheetId="1">#REF!</definedName>
    <definedName name="gr4r9str901">#REF!</definedName>
    <definedName name="gr4r9str902" localSheetId="1">#REF!</definedName>
    <definedName name="gr4r9str902">#REF!</definedName>
    <definedName name="gr4r9str903" localSheetId="1">#REF!</definedName>
    <definedName name="gr4r9str903">#REF!</definedName>
    <definedName name="gr4r9str904" localSheetId="1">#REF!</definedName>
    <definedName name="gr4r9str904">#REF!</definedName>
    <definedName name="gr4r9str905" localSheetId="1">#REF!</definedName>
    <definedName name="gr4r9str905">#REF!</definedName>
    <definedName name="gr4r9str914" localSheetId="1">#REF!</definedName>
    <definedName name="gr4r9str914">#REF!</definedName>
    <definedName name="GR53tb11rt" localSheetId="1">#REF!</definedName>
    <definedName name="GR53tb11rt">#REF!</definedName>
    <definedName name="gr5r21str1" localSheetId="1">#REF!</definedName>
    <definedName name="gr5r21str1">#REF!</definedName>
    <definedName name="gr5r21str2" localSheetId="1">#REF!</definedName>
    <definedName name="gr5r21str2">#REF!</definedName>
    <definedName name="gr5r9str901" localSheetId="1">#REF!</definedName>
    <definedName name="gr5r9str901">#REF!</definedName>
    <definedName name="gr5r9str902" localSheetId="1">#REF!</definedName>
    <definedName name="gr5r9str902">#REF!</definedName>
    <definedName name="gr5r9str903" localSheetId="1">#REF!</definedName>
    <definedName name="gr5r9str903">#REF!</definedName>
    <definedName name="gr5r9str904" localSheetId="1">#REF!</definedName>
    <definedName name="gr5r9str904">#REF!</definedName>
    <definedName name="gr5r9str905" localSheetId="1">#REF!</definedName>
    <definedName name="gr5r9str905">#REF!</definedName>
    <definedName name="gr5r9str906" localSheetId="1">#REF!</definedName>
    <definedName name="gr5r9str906">#REF!</definedName>
    <definedName name="gr5r9str907" localSheetId="1">#REF!</definedName>
    <definedName name="gr5r9str907">#REF!</definedName>
    <definedName name="gr5r9str908" localSheetId="1">#REF!</definedName>
    <definedName name="gr5r9str908">#REF!</definedName>
    <definedName name="gr5r9str909" localSheetId="1">#REF!</definedName>
    <definedName name="gr5r9str909">#REF!</definedName>
    <definedName name="gr5r9str910" localSheetId="1">#REF!</definedName>
    <definedName name="gr5r9str910">#REF!</definedName>
    <definedName name="gr5r9str911" localSheetId="1">#REF!</definedName>
    <definedName name="gr5r9str911">#REF!</definedName>
    <definedName name="gr5r9str912" localSheetId="1">#REF!</definedName>
    <definedName name="gr5r9str912">#REF!</definedName>
    <definedName name="gr5r9str913" localSheetId="1">#REF!</definedName>
    <definedName name="gr5r9str913">#REF!</definedName>
    <definedName name="gr5r9str914" localSheetId="1">#REF!</definedName>
    <definedName name="gr5r9str914">#REF!</definedName>
    <definedName name="gr6r21str1" localSheetId="1">#REF!</definedName>
    <definedName name="gr6r21str1">#REF!</definedName>
    <definedName name="gr6r21str2" localSheetId="1">#REF!</definedName>
    <definedName name="gr6r21str2">#REF!</definedName>
    <definedName name="gr6r9str901" localSheetId="1">#REF!</definedName>
    <definedName name="gr6r9str901">#REF!</definedName>
    <definedName name="gr6r9str902" localSheetId="1">#REF!</definedName>
    <definedName name="gr6r9str902">#REF!</definedName>
    <definedName name="gr6r9str903" localSheetId="1">#REF!</definedName>
    <definedName name="gr6r9str903">#REF!</definedName>
    <definedName name="gr6r9str904" localSheetId="1">#REF!</definedName>
    <definedName name="gr6r9str904">#REF!</definedName>
    <definedName name="gr6r9str905" localSheetId="1">#REF!</definedName>
    <definedName name="gr6r9str905">#REF!</definedName>
    <definedName name="gr6r9str914" localSheetId="1">#REF!</definedName>
    <definedName name="gr6r9str914">#REF!</definedName>
    <definedName name="GR79tb1rt" localSheetId="1">#REF!</definedName>
    <definedName name="GR79tb1rt">#REF!</definedName>
    <definedName name="GR84tb11rt" localSheetId="1">#REF!</definedName>
    <definedName name="GR84tb11rt">#REF!</definedName>
    <definedName name="GR86tb1rt" localSheetId="1">#REF!</definedName>
    <definedName name="GR86tb1rt">#REF!</definedName>
    <definedName name="grafik" hidden="1">{#N/A,#N/A,TRUE,"일정"}</definedName>
    <definedName name="grAr10str1" localSheetId="1">#REF!</definedName>
    <definedName name="grAr10str1">#REF!</definedName>
    <definedName name="grAr10str10" localSheetId="1">#REF!</definedName>
    <definedName name="grAr10str10">#REF!</definedName>
    <definedName name="grAr10str11" localSheetId="1">#REF!</definedName>
    <definedName name="grAr10str11">#REF!</definedName>
    <definedName name="grAr10str12" localSheetId="1">#REF!</definedName>
    <definedName name="grAr10str12">#REF!</definedName>
    <definedName name="grAr10str13" localSheetId="1">#REF!</definedName>
    <definedName name="grAr10str13">#REF!</definedName>
    <definedName name="grAr10str14" localSheetId="1">#REF!</definedName>
    <definedName name="grAr10str14">#REF!</definedName>
    <definedName name="grAr10str2" localSheetId="1">#REF!</definedName>
    <definedName name="grAr10str2">#REF!</definedName>
    <definedName name="grAr10str3" localSheetId="1">#REF!</definedName>
    <definedName name="grAr10str3">#REF!</definedName>
    <definedName name="grAr10str4" localSheetId="1">#REF!</definedName>
    <definedName name="grAr10str4">#REF!</definedName>
    <definedName name="grAr10str5" localSheetId="1">#REF!</definedName>
    <definedName name="grAr10str5">#REF!</definedName>
    <definedName name="grAr10str6" localSheetId="1">#REF!</definedName>
    <definedName name="grAr10str6">#REF!</definedName>
    <definedName name="grAr10str7" localSheetId="1">#REF!</definedName>
    <definedName name="grAr10str7">#REF!</definedName>
    <definedName name="grAr10str8" localSheetId="1">#REF!</definedName>
    <definedName name="grAr10str8">#REF!</definedName>
    <definedName name="grAr10str9" localSheetId="1">#REF!</definedName>
    <definedName name="grAr10str9">#REF!</definedName>
    <definedName name="grAr7str1" localSheetId="1">#REF!</definedName>
    <definedName name="grAr7str1">#REF!</definedName>
    <definedName name="grAr7str10" localSheetId="1">#REF!</definedName>
    <definedName name="grAr7str10">#REF!</definedName>
    <definedName name="grAr7str2" localSheetId="1">#REF!</definedName>
    <definedName name="grAr7str2">#REF!</definedName>
    <definedName name="grAr7str3" localSheetId="1">#REF!</definedName>
    <definedName name="grAr7str3">#REF!</definedName>
    <definedName name="grAr7str4" localSheetId="1">#REF!</definedName>
    <definedName name="grAr7str4">#REF!</definedName>
    <definedName name="grAr7str5" localSheetId="1">#REF!</definedName>
    <definedName name="grAr7str5">#REF!</definedName>
    <definedName name="grAr7str6" localSheetId="1">#REF!</definedName>
    <definedName name="grAr7str6">#REF!</definedName>
    <definedName name="grAr7str7" localSheetId="1">#REF!</definedName>
    <definedName name="grAr7str7">#REF!</definedName>
    <definedName name="grAr7str8" localSheetId="1">#REF!</definedName>
    <definedName name="grAr7str8">#REF!</definedName>
    <definedName name="grAr7str9" localSheetId="1">#REF!</definedName>
    <definedName name="grAr7str9">#REF!</definedName>
    <definedName name="grAr8str1" localSheetId="1">#REF!</definedName>
    <definedName name="grAr8str1">#REF!</definedName>
    <definedName name="grAr8str2" localSheetId="1">#REF!</definedName>
    <definedName name="grAr8str2">#REF!</definedName>
    <definedName name="grAr8str3" localSheetId="1">#REF!</definedName>
    <definedName name="grAr8str3">#REF!</definedName>
    <definedName name="grAr8str4" localSheetId="1">#REF!</definedName>
    <definedName name="grAr8str4">#REF!</definedName>
    <definedName name="grAr8str5" localSheetId="1">#REF!</definedName>
    <definedName name="grAr8str5">#REF!</definedName>
    <definedName name="grAr8str6" localSheetId="1">#REF!</definedName>
    <definedName name="grAr8str6">#REF!</definedName>
    <definedName name="grBr10str1" localSheetId="1">#REF!</definedName>
    <definedName name="grBr10str1">#REF!</definedName>
    <definedName name="grBr10str10" localSheetId="1">#REF!</definedName>
    <definedName name="grBr10str10">#REF!</definedName>
    <definedName name="grBr10str11" localSheetId="1">#REF!</definedName>
    <definedName name="grBr10str11">#REF!</definedName>
    <definedName name="grBr10str12" localSheetId="1">#REF!</definedName>
    <definedName name="grBr10str12">#REF!</definedName>
    <definedName name="grBr10str13" localSheetId="1">#REF!</definedName>
    <definedName name="grBr10str13">#REF!</definedName>
    <definedName name="grBr10str14" localSheetId="1">#REF!</definedName>
    <definedName name="grBr10str14">#REF!</definedName>
    <definedName name="grBr10str2" localSheetId="1">#REF!</definedName>
    <definedName name="grBr10str2">#REF!</definedName>
    <definedName name="grBr10str3" localSheetId="1">#REF!</definedName>
    <definedName name="grBr10str3">#REF!</definedName>
    <definedName name="grBr10str4" localSheetId="1">#REF!</definedName>
    <definedName name="grBr10str4">#REF!</definedName>
    <definedName name="grBr10str5" localSheetId="1">#REF!</definedName>
    <definedName name="grBr10str5">#REF!</definedName>
    <definedName name="grBr10str6" localSheetId="1">#REF!</definedName>
    <definedName name="grBr10str6">#REF!</definedName>
    <definedName name="grBr10str7" localSheetId="1">#REF!</definedName>
    <definedName name="grBr10str7">#REF!</definedName>
    <definedName name="grBr10str8" localSheetId="1">#REF!</definedName>
    <definedName name="grBr10str8">#REF!</definedName>
    <definedName name="grBr10str9" localSheetId="1">#REF!</definedName>
    <definedName name="grBr10str9">#REF!</definedName>
    <definedName name="grBr7str1" localSheetId="1">#REF!</definedName>
    <definedName name="grBr7str1">#REF!</definedName>
    <definedName name="grBr7str10" localSheetId="1">#REF!</definedName>
    <definedName name="grBr7str10">#REF!</definedName>
    <definedName name="grBr7str2" localSheetId="1">#REF!</definedName>
    <definedName name="grBr7str2">#REF!</definedName>
    <definedName name="grBr7str3" localSheetId="1">#REF!</definedName>
    <definedName name="grBr7str3">#REF!</definedName>
    <definedName name="grBr7str4" localSheetId="1">#REF!</definedName>
    <definedName name="grBr7str4">#REF!</definedName>
    <definedName name="grBr7str5" localSheetId="1">#REF!</definedName>
    <definedName name="grBr7str5">#REF!</definedName>
    <definedName name="grBr7str6" localSheetId="1">#REF!</definedName>
    <definedName name="grBr7str6">#REF!</definedName>
    <definedName name="grBr7str7" localSheetId="1">#REF!</definedName>
    <definedName name="grBr7str7">#REF!</definedName>
    <definedName name="grBr7str8" localSheetId="1">#REF!</definedName>
    <definedName name="grBr7str8">#REF!</definedName>
    <definedName name="grBr7str9" localSheetId="1">#REF!</definedName>
    <definedName name="grBr7str9">#REF!</definedName>
    <definedName name="grBr8str1" localSheetId="1">#REF!</definedName>
    <definedName name="grBr8str1">#REF!</definedName>
    <definedName name="grBr8str2" localSheetId="1">#REF!</definedName>
    <definedName name="grBr8str2">#REF!</definedName>
    <definedName name="grBr8str3" localSheetId="1">#REF!</definedName>
    <definedName name="grBr8str3">#REF!</definedName>
    <definedName name="grBr8str4" localSheetId="1">#REF!</definedName>
    <definedName name="grBr8str4">#REF!</definedName>
    <definedName name="grBr8str5" localSheetId="1">#REF!</definedName>
    <definedName name="grBr8str5">#REF!</definedName>
    <definedName name="grBr8str6" localSheetId="1">#REF!</definedName>
    <definedName name="grBr8str6">#REF!</definedName>
    <definedName name="grDr7str1" localSheetId="1">#REF!</definedName>
    <definedName name="grDr7str1">#REF!</definedName>
    <definedName name="grDr7str10" localSheetId="1">#REF!</definedName>
    <definedName name="grDr7str10">#REF!</definedName>
    <definedName name="grDr7str2" localSheetId="1">#REF!</definedName>
    <definedName name="grDr7str2">#REF!</definedName>
    <definedName name="grDr7str3" localSheetId="1">#REF!</definedName>
    <definedName name="grDr7str3">#REF!</definedName>
    <definedName name="grDr7str4" localSheetId="1">#REF!</definedName>
    <definedName name="grDr7str4">#REF!</definedName>
    <definedName name="grDr7str5" localSheetId="1">#REF!</definedName>
    <definedName name="grDr7str5">#REF!</definedName>
    <definedName name="grDr7str6" localSheetId="1">#REF!</definedName>
    <definedName name="grDr7str6">#REF!</definedName>
    <definedName name="grDr7str7" localSheetId="1">#REF!</definedName>
    <definedName name="grDr7str7">#REF!</definedName>
    <definedName name="grDr7str8" localSheetId="1">#REF!</definedName>
    <definedName name="grDr7str8">#REF!</definedName>
    <definedName name="grDr7str9" localSheetId="1">#REF!</definedName>
    <definedName name="grDr7str9">#REF!</definedName>
    <definedName name="grGr10str1" localSheetId="1">#REF!</definedName>
    <definedName name="grGr10str1">#REF!</definedName>
    <definedName name="grGr10str10" localSheetId="1">#REF!</definedName>
    <definedName name="grGr10str10">#REF!</definedName>
    <definedName name="grGr10str11" localSheetId="1">#REF!</definedName>
    <definedName name="grGr10str11">#REF!</definedName>
    <definedName name="grGr10str12" localSheetId="1">#REF!</definedName>
    <definedName name="grGr10str12">#REF!</definedName>
    <definedName name="grGr10str13" localSheetId="1">#REF!</definedName>
    <definedName name="grGr10str13">#REF!</definedName>
    <definedName name="grGr10str14" localSheetId="1">#REF!</definedName>
    <definedName name="grGr10str14">#REF!</definedName>
    <definedName name="grGr10str2" localSheetId="1">#REF!</definedName>
    <definedName name="grGr10str2">#REF!</definedName>
    <definedName name="grGr10str3" localSheetId="1">#REF!</definedName>
    <definedName name="grGr10str3">#REF!</definedName>
    <definedName name="grGr10str4" localSheetId="1">#REF!</definedName>
    <definedName name="grGr10str4">#REF!</definedName>
    <definedName name="grGr10str5" localSheetId="1">#REF!</definedName>
    <definedName name="grGr10str5">#REF!</definedName>
    <definedName name="grGr10str6" localSheetId="1">#REF!</definedName>
    <definedName name="grGr10str6">#REF!</definedName>
    <definedName name="grGr10str7" localSheetId="1">#REF!</definedName>
    <definedName name="grGr10str7">#REF!</definedName>
    <definedName name="grGr10str8" localSheetId="1">#REF!</definedName>
    <definedName name="grGr10str8">#REF!</definedName>
    <definedName name="grGr10str9" localSheetId="1">#REF!</definedName>
    <definedName name="grGr10str9">#REF!</definedName>
    <definedName name="grGr7str1" localSheetId="1">#REF!</definedName>
    <definedName name="grGr7str1">#REF!</definedName>
    <definedName name="grGr7str10" localSheetId="1">#REF!</definedName>
    <definedName name="grGr7str10">#REF!</definedName>
    <definedName name="grGr7str2" localSheetId="1">#REF!</definedName>
    <definedName name="grGr7str2">#REF!</definedName>
    <definedName name="grGr7str3" localSheetId="1">#REF!</definedName>
    <definedName name="grGr7str3">#REF!</definedName>
    <definedName name="grGr7str4" localSheetId="1">#REF!</definedName>
    <definedName name="grGr7str4">#REF!</definedName>
    <definedName name="grGr7str5" localSheetId="1">#REF!</definedName>
    <definedName name="grGr7str5">#REF!</definedName>
    <definedName name="grGr7str6" localSheetId="1">#REF!</definedName>
    <definedName name="grGr7str6">#REF!</definedName>
    <definedName name="grGr7str7" localSheetId="1">#REF!</definedName>
    <definedName name="grGr7str7">#REF!</definedName>
    <definedName name="grGr7str8" localSheetId="1">#REF!</definedName>
    <definedName name="grGr7str8">#REF!</definedName>
    <definedName name="grGr8str9" localSheetId="1">#REF!</definedName>
    <definedName name="grGr8str9">#REF!</definedName>
    <definedName name="grVr10str1" localSheetId="1">#REF!</definedName>
    <definedName name="grVr10str1">#REF!</definedName>
    <definedName name="grVr10str10" localSheetId="1">#REF!</definedName>
    <definedName name="grVr10str10">#REF!</definedName>
    <definedName name="grVr10str11" localSheetId="1">#REF!</definedName>
    <definedName name="grVr10str11">#REF!</definedName>
    <definedName name="grVr10str12" localSheetId="1">#REF!</definedName>
    <definedName name="grVr10str12">#REF!</definedName>
    <definedName name="grVr10str13" localSheetId="1">#REF!</definedName>
    <definedName name="grVr10str13">#REF!</definedName>
    <definedName name="grVr10str14" localSheetId="1">#REF!</definedName>
    <definedName name="grVr10str14">#REF!</definedName>
    <definedName name="grVr10str2" localSheetId="1">#REF!</definedName>
    <definedName name="grVr10str2">#REF!</definedName>
    <definedName name="grVr10str3" localSheetId="1">#REF!</definedName>
    <definedName name="grVr10str3">#REF!</definedName>
    <definedName name="grVr10str4" localSheetId="1">#REF!</definedName>
    <definedName name="grVr10str4">#REF!</definedName>
    <definedName name="grVr10str5" localSheetId="1">#REF!</definedName>
    <definedName name="grVr10str5">#REF!</definedName>
    <definedName name="grVr10str6" localSheetId="1">#REF!</definedName>
    <definedName name="grVr10str6">#REF!</definedName>
    <definedName name="grVr10str7" localSheetId="1">#REF!</definedName>
    <definedName name="grVr10str7">#REF!</definedName>
    <definedName name="grVr10str8" localSheetId="1">#REF!</definedName>
    <definedName name="grVr10str8">#REF!</definedName>
    <definedName name="grVr10str9" localSheetId="1">#REF!</definedName>
    <definedName name="grVr10str9">#REF!</definedName>
    <definedName name="grVr7str1" localSheetId="1">#REF!</definedName>
    <definedName name="grVr7str1">#REF!</definedName>
    <definedName name="grVr7str10" localSheetId="1">#REF!</definedName>
    <definedName name="grVr7str10">#REF!</definedName>
    <definedName name="grVr7str2" localSheetId="1">#REF!</definedName>
    <definedName name="grVr7str2">#REF!</definedName>
    <definedName name="grVr7str3" localSheetId="1">#REF!</definedName>
    <definedName name="grVr7str3">#REF!</definedName>
    <definedName name="grVr7str4" localSheetId="1">#REF!</definedName>
    <definedName name="grVr7str4">#REF!</definedName>
    <definedName name="grVr7str5" localSheetId="1">#REF!</definedName>
    <definedName name="grVr7str5">#REF!</definedName>
    <definedName name="grVr7str6" localSheetId="1">#REF!</definedName>
    <definedName name="grVr7str6">#REF!</definedName>
    <definedName name="grVr7str7" localSheetId="1">#REF!</definedName>
    <definedName name="grVr7str7">#REF!</definedName>
    <definedName name="grVr7str8" localSheetId="1">#REF!</definedName>
    <definedName name="grVr7str8">#REF!</definedName>
    <definedName name="grVr7str9" localSheetId="1">#REF!</definedName>
    <definedName name="grVr7str9">#REF!</definedName>
    <definedName name="gt" localSheetId="1">#REF!</definedName>
    <definedName name="gt">#REF!</definedName>
    <definedName name="gvdasskv" hidden="1">{#N/A,#N/A,TRUE,"일정"}</definedName>
    <definedName name="H" localSheetId="1">#REF!</definedName>
    <definedName name="H">#REF!</definedName>
    <definedName name="H11A01K" localSheetId="1">#REF!</definedName>
    <definedName name="H11A01K">#REF!</definedName>
    <definedName name="H8_">"['file:///F:/Akmal%20Korea%20New%20IPO/511/IFO506%2020051'#$'NO.1'.$B$2]"</definedName>
    <definedName name="HAR">"['file:///F:/%EC%98%81%EC%97%85%ED%8C%80/B150/LPG/B150-CT1.xls'#$'NO.1(LPG)'.$B$2]"</definedName>
    <definedName name="hbjhjj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EAT" localSheetId="1">#REF!</definedName>
    <definedName name="HEAT">#REF!</definedName>
    <definedName name="HEN" localSheetId="1">#REF!</definedName>
    <definedName name="HEN">#REF!</definedName>
    <definedName name="hf">{30,140,350,160,"",""}</definedName>
    <definedName name="hff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gdyf" hidden="1">{0,0,0,0;FALSE,0,0,0;0,0,0,0;0,0,0,0;0,0,0,0;0,0,0,#VALUE!;0,0,0,0;0,0,0,0;0,0,0,0;0,0,0,0;0,0,0,0}</definedName>
    <definedName name="hgfshg" hidden="1">{#N/A,#N/A,TRUE,"일정"}</definedName>
    <definedName name="hgfxd" hidden="1">{#N/A,#N/A,TRUE,"일정"}</definedName>
    <definedName name="hgh">{30,140,350,160,"",""}</definedName>
    <definedName name="hghghghghghgh" localSheetId="1">#REF!</definedName>
    <definedName name="hghghghghghgh">#REF!</definedName>
    <definedName name="HGXC" localSheetId="1">#REF!</definedName>
    <definedName name="HGXC">#REF!</definedName>
    <definedName name="hh" localSheetId="1">#REF!</definedName>
    <definedName name="hh">#REF!</definedName>
    <definedName name="hhfgh" hidden="1">{#N/A,#N/A,TRUE,"일정"}</definedName>
    <definedName name="hhh">#N/A</definedName>
    <definedName name="hhj" localSheetId="1">#REF!</definedName>
    <definedName name="hhj">#REF!</definedName>
    <definedName name="HING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j" localSheetId="1">#REF!</definedName>
    <definedName name="hj">#REF!</definedName>
    <definedName name="hjbvhj" localSheetId="1">#REF!</definedName>
    <definedName name="hjbvhj">#REF!</definedName>
    <definedName name="hjkhjk" hidden="1">{0}</definedName>
    <definedName name="hkj" localSheetId="1">#REF!</definedName>
    <definedName name="hkj">#REF!</definedName>
    <definedName name="HONG" localSheetId="1">[6]!HONG</definedName>
    <definedName name="HONG">[6]!HONG</definedName>
    <definedName name="HTML_CodePage" hidden="1">874</definedName>
    <definedName name="HTML_Control" hidden="1">{"'Monthly 1997'!$A$3:$S$89"}</definedName>
    <definedName name="HTML_Control1" hidden="1">{"'Monthly 1997'!$A$3:$S$89"}</definedName>
    <definedName name="HTML_Description" hidden="1">""</definedName>
    <definedName name="HTML_Email" hidden="1">""</definedName>
    <definedName name="HTML_Header" hidden="1">"7-2지역별"</definedName>
    <definedName name="HTML_LastUpdate" hidden="1">"98-11-28"</definedName>
    <definedName name="HTML_LineAfter" hidden="1">FALSE</definedName>
    <definedName name="HTML_LineBefore" hidden="1">FALSE</definedName>
    <definedName name="HTML_Name" hidden="1">"서준호"</definedName>
    <definedName name="HTML_OBDlg2" hidden="1">FALSE</definedName>
    <definedName name="HTML_OBDlg3" hidden="1">TRUE</definedName>
    <definedName name="HTML_OBDlg4" hidden="1">TRUE</definedName>
    <definedName name="HTML_OS" hidden="1">0</definedName>
    <definedName name="HTML_PathFile" hidden="1">"\\Der2\vol1\DATABANK\DOWNLOAD\tab4-17.htm"</definedName>
    <definedName name="HTML_PathTemplate" hidden="1">"\\Der2\vol1\DATABANK\DOWNLOAD\Head4-17.htm"</definedName>
    <definedName name="HTML_Title" hidden="1">"월보"</definedName>
    <definedName name="HTML1_1" hidden="1">"[CERTV4.XLS]CERTV2!$A$2:$AR$288"</definedName>
    <definedName name="HTML1_10" hidden="1">"french.roberts@epamail.epa.gov"</definedName>
    <definedName name="HTML1_11" hidden="1">1</definedName>
    <definedName name="HTML1_12" hidden="1">"C:\FRENCH\TP_STDS\MyHTML.htm"</definedName>
    <definedName name="HTML1_2" hidden="1">1</definedName>
    <definedName name="HTML1_3" hidden="1">"Federal and California Tailpipe Emission Standards"</definedName>
    <definedName name="HTML1_4" hidden="1">"Emission Standards"</definedName>
    <definedName name="HTML1_5" hidden="1">""</definedName>
    <definedName name="HTML1_6" hidden="1">-4146</definedName>
    <definedName name="HTML1_7" hidden="1">-4146</definedName>
    <definedName name="HTML1_8" hidden="1">"2/10/97"</definedName>
    <definedName name="HTML1_9" hidden="1">"Roberts French"</definedName>
    <definedName name="HTML2_1" hidden="1">"'[CERTV8.XLS]LDV &amp; LLDT FTP (2)'!$A$7:$Q$34"</definedName>
    <definedName name="HTML2_10" hidden="1">""</definedName>
    <definedName name="HTML2_11" hidden="1">-4146</definedName>
    <definedName name="HTML2_12" hidden="1">"C:\FRENCH\MyHTML.htm"</definedName>
    <definedName name="HTML2_2" hidden="1">1</definedName>
    <definedName name="HTML2_3" hidden="1">"Exhaust Emission Certification Standards"</definedName>
    <definedName name="HTML2_4" hidden="1">"Federal Test Procedure"</definedName>
    <definedName name="HTML2_5" hidden="1">"Federal and California ProgramsLight-Duty Vehicles (Passenger Cars) and Light-Duty Trucks 0 - 6000 lbs GVWR"</definedName>
    <definedName name="HTML2_6" hidden="1">-4146</definedName>
    <definedName name="HTML2_7" hidden="1">1</definedName>
    <definedName name="HTML2_8" hidden="1">"8/15/97"</definedName>
    <definedName name="HTML2_9" hidden="1">""</definedName>
    <definedName name="HTML3_1" hidden="1">"[CERTV8.XLS]Sheet1!$A$17:$C$45"</definedName>
    <definedName name="HTML3_10" hidden="1">""</definedName>
    <definedName name="HTML3_11" hidden="1">1</definedName>
    <definedName name="HTML3_12" hidden="1">"C:\FRENCH\TP_STDS\DEFS.HTM"</definedName>
    <definedName name="HTML3_2" hidden="1">1</definedName>
    <definedName name="HTML3_3" hidden="1">"CERTV8"</definedName>
    <definedName name="HTML3_4" hidden="1">"Sheet1"</definedName>
    <definedName name="HTML3_5" hidden="1">""</definedName>
    <definedName name="HTML3_6" hidden="1">-4146</definedName>
    <definedName name="HTML3_7" hidden="1">-4146</definedName>
    <definedName name="HTML3_8" hidden="1">"8/15/97"</definedName>
    <definedName name="HTML3_9" hidden="1">"NVFEL"</definedName>
    <definedName name="HTML4_1" hidden="1">"'[CERTV8.XLS]LDV &amp; LLDT FTP (3)'!$A$1:$Q$32"</definedName>
    <definedName name="HTML4_10" hidden="1">""</definedName>
    <definedName name="HTML4_11" hidden="1">1</definedName>
    <definedName name="HTML4_12" hidden="1">"C:\FRENCH\TP_STDS\WEB\LDVLDT.HTM"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"'[CERTV8.XLS]HLDT &amp; MDV FTP (2)'!$A$1:$P$35"</definedName>
    <definedName name="HTML5_10" hidden="1">""</definedName>
    <definedName name="HTML5_11" hidden="1">1</definedName>
    <definedName name="HTML5_12" hidden="1">"C:\FRENCH\TP_STDS\WEB\hldt.htm"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"'[CERTV8.XLS]SFTP (3)'!$A$1:$O$25"</definedName>
    <definedName name="HTML6_10" hidden="1">""</definedName>
    <definedName name="HTML6_11" hidden="1">1</definedName>
    <definedName name="HTML6_12" hidden="1">"C:\FRENCH\TP_STDS\WEB\sftp.htm"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"'[CERTV8.XLS]Implementation (2)'!$A$1:$S$42"</definedName>
    <definedName name="HTML7_10" hidden="1">""</definedName>
    <definedName name="HTML7_11" hidden="1">1</definedName>
    <definedName name="HTML7_12" hidden="1">"C:\FRENCH\TP_STDS\WEB\implment.htm"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Count" hidden="1">7</definedName>
    <definedName name="HTRD" localSheetId="1">#REF!</definedName>
    <definedName name="HTRD">#REF!</definedName>
    <definedName name="hvv" localSheetId="1">#REF!</definedName>
    <definedName name="hvv">#REF!</definedName>
    <definedName name="I">#N/A</definedName>
    <definedName name="ID">"#NAME!ID"</definedName>
    <definedName name="IDNO">#N/A</definedName>
    <definedName name="IE">"#NAME!IE"</definedName>
    <definedName name="if_E">"['file://Alexsander/%D0%9C%D0%BE%D0%B8%20%D0%B4%D0%BE%D0%BA%D1%83%D0%BC%D0%B5%D0%BD%D1%82%D1%8B/Documents%20and%20Settings/Ravindrar/Desktop/backupfiles.xls'#$'Infrastructure(3)'.$E$37]"</definedName>
    <definedName name="II" localSheetId="1">#REF!</definedName>
    <definedName name="II">#REF!</definedName>
    <definedName name="IMPORT" localSheetId="1">#REF!</definedName>
    <definedName name="IMPORT">#REF!</definedName>
    <definedName name="inflate" localSheetId="1">#REF!</definedName>
    <definedName name="inflate">#REF!</definedName>
    <definedName name="INSERT" localSheetId="1">#REF!</definedName>
    <definedName name="INSERT">#REF!</definedName>
    <definedName name="INT" hidden="1">{#N/A,#N/A,TRUE,"일정"}</definedName>
    <definedName name="INTINC">#N/A</definedName>
    <definedName name="INTRISSNO">#N/A</definedName>
    <definedName name="INTRRATE">#N/A</definedName>
    <definedName name="INVESTMENT" localSheetId="1">[0]!_a1Z,[0]!_a2Z</definedName>
    <definedName name="INVESTMENT">[0]!_a1Z,[0]!_a2Z</definedName>
    <definedName name="io">{30,140,350,160,"",""}</definedName>
    <definedName name="IOJPO" hidden="1">{#N/A,#N/A,FALSE,"단축1";#N/A,#N/A,FALSE,"단축2";#N/A,#N/A,FALSE,"단축3";#N/A,#N/A,FALSE,"장축";#N/A,#N/A,FALSE,"4WD"}</definedName>
    <definedName name="IR">"['file:///A:/96_JAPAN/96MEET/JAPAN/%ED%9A%A8%EC%9C%A8%EB%B6%84%EC%84%9D.XLS'#$전체실적.$EM$143:.$EM$143]"</definedName>
    <definedName name="iu">{30,140,350,160,"",""}</definedName>
    <definedName name="iuy">{30,140,350,160,"",""}</definedName>
    <definedName name="j" localSheetId="1">#REF!</definedName>
    <definedName name="j">#REF!</definedName>
    <definedName name="J200LH" localSheetId="1">#REF!</definedName>
    <definedName name="J200LH">#REF!</definedName>
    <definedName name="J200PB" localSheetId="1">#REF!</definedName>
    <definedName name="J200PB">#REF!</definedName>
    <definedName name="J9_">"['file:///F:/Akmal%20Korea%20New%20IPO/511/IFO506%2020051'#$'NO.1'.$B$2]"</definedName>
    <definedName name="jdß.lûfn" localSheetId="1">[0]!_a1Z,[0]!_a2Z</definedName>
    <definedName name="jdß.lûfn">[0]!_a1Z,[0]!_a2Z</definedName>
    <definedName name="jdytjy" hidden="1">{0,0,0,0;0,0,0,0;0,0,0,0;0,0,0,0;0,0,0,0;0,0,0,0;0,0,0,0;0,0,0,0;0,0,0,0;0,0,0,0;0,0,0,0}</definedName>
    <definedName name="jfjh" localSheetId="1">#REF!</definedName>
    <definedName name="jfjh">#REF!</definedName>
    <definedName name="jgfsjhgfsjhgfsdjhgfds" hidden="1">{#N/A,#N/A,TRUE,"일정"}</definedName>
    <definedName name="JHG" localSheetId="1">#REF!</definedName>
    <definedName name="JHG">#REF!</definedName>
    <definedName name="jhgv" localSheetId="1">#REF!</definedName>
    <definedName name="jhgv">#REF!</definedName>
    <definedName name="jhjkfhkj" localSheetId="1">#REF!</definedName>
    <definedName name="jhjkfhkj">#REF!</definedName>
    <definedName name="JHTR" localSheetId="1">#REF!</definedName>
    <definedName name="JHTR">#REF!</definedName>
    <definedName name="JIN" localSheetId="1">#REF!</definedName>
    <definedName name="JIN">#REF!</definedName>
    <definedName name="J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jjhkjhj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jjj" hidden="1">{#N/A,#N/A,TRUE,"일정"}</definedName>
    <definedName name="jjkjkjkjkj">#N/A</definedName>
    <definedName name="jkjk" localSheetId="1">#REF!</definedName>
    <definedName name="jkjk">#REF!</definedName>
    <definedName name="jkkn">{30,140,350,160,"",""}</definedName>
    <definedName name="JKL" localSheetId="1">#REF!</definedName>
    <definedName name="JKL">#REF!</definedName>
    <definedName name="jlk" localSheetId="1">#REF!</definedName>
    <definedName name="jlk">#REF!</definedName>
    <definedName name="JOB" localSheetId="1">#REF!</definedName>
    <definedName name="JOB">#REF!</definedName>
    <definedName name="jr" localSheetId="1">#REF!</definedName>
    <definedName name="jr">#REF!</definedName>
    <definedName name="JYER" localSheetId="1">#REF!</definedName>
    <definedName name="JYER">#REF!</definedName>
    <definedName name="k" localSheetId="1">#REF!</definedName>
    <definedName name="k">#REF!</definedName>
    <definedName name="K1_">"['file:///F:/Akmal%20Korea%20New%20IPO/511/IFO506%2020051'#$'NO.1'.$B$2]"</definedName>
    <definedName name="K4Box" localSheetId="1">#REF!</definedName>
    <definedName name="K4Box">#REF!</definedName>
    <definedName name="K9Box" localSheetId="1">#REF!</definedName>
    <definedName name="K9Box">#REF!</definedName>
    <definedName name="KalkulyatsiyaBox" localSheetId="1">#REF!</definedName>
    <definedName name="KalkulyatsiyaBox">#REF!</definedName>
    <definedName name="KaustikaBox" localSheetId="1">#REF!</definedName>
    <definedName name="KaustikaBox">#REF!</definedName>
    <definedName name="Kbcn">{30,140,350,160,"",""}</definedName>
    <definedName name="kbcnjr" localSheetId="1" hidden="1">#REF!</definedName>
    <definedName name="kbcnjr" hidden="1">#REF!</definedName>
    <definedName name="KD" hidden="1">{#N/A,#N/A,FALSE,"인원";#N/A,#N/A,FALSE,"비용2";#N/A,#N/A,FALSE,"비용1";#N/A,#N/A,FALSE,"비용";#N/A,#N/A,FALSE,"보증2";#N/A,#N/A,FALSE,"보증1";#N/A,#N/A,FALSE,"보증";#N/A,#N/A,FALSE,"손익1";#N/A,#N/A,FALSE,"손익";#N/A,#N/A,FALSE,"부서별매출";#N/A,#N/A,FALSE,"매출"}</definedName>
    <definedName name="KD자료" localSheetId="1">#REF!</definedName>
    <definedName name="KD자료">#REF!</definedName>
    <definedName name="KICKOF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IM" localSheetId="1">#REF!</definedName>
    <definedName name="KIM">#REF!</definedName>
    <definedName name="KislAzot_SSBox" localSheetId="1">#REF!</definedName>
    <definedName name="KislAzot_SSBox">#REF!</definedName>
    <definedName name="KislAzot3Box" localSheetId="1">#REF!</definedName>
    <definedName name="KislAzot3Box">#REF!</definedName>
    <definedName name="KislAzotBox" localSheetId="1">#REF!</definedName>
    <definedName name="KislAzotBox">#REF!</definedName>
    <definedName name="KislIng450Box" localSheetId="1">#REF!</definedName>
    <definedName name="KislIng450Box">#REF!</definedName>
    <definedName name="kj" localSheetId="1">#REF!</definedName>
    <definedName name="kj">#REF!</definedName>
    <definedName name="KJH" localSheetId="1">#REF!</definedName>
    <definedName name="KJH">#REF!</definedName>
    <definedName name="kjl" localSheetId="1">#REF!,#REF!,#REF!</definedName>
    <definedName name="kjl">#REF!,#REF!,#REF!</definedName>
    <definedName name="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I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LJLK" hidden="1">{#N/A,#N/A,FALSE,"BODY"}</definedName>
    <definedName name="KNSBox" localSheetId="1">#REF!</definedName>
    <definedName name="KNSBox">#REF!</definedName>
    <definedName name="KursovayaBox" localSheetId="1">#REF!</definedName>
    <definedName name="KursovayaBox">#REF!</definedName>
    <definedName name="L">#N/A</definedName>
    <definedName name="l_E">"['file://Alexsander/%D0%9C%D0%BE%D0%B8%20%D0%B4%D0%BE%D0%BA%D1%83%D0%BC%D0%B5%D0%BD%D1%82%D1%8B/Documents%20and%20Settings/Administrator/Desktop/MINDA-UZ-AUTOSANAT/New%20PR/Minda-NYX%20Business%20Plan%20old/Project%20Narayan.xls'#$'land '.$AJ$36]"</definedName>
    <definedName name="L2_">"['file:///F:/Akmal%20Korea%20New%20IPO/511/IFO506%2020051'#$'NO.1'.$B$2]"</definedName>
    <definedName name="L5A" localSheetId="1">#REF!</definedName>
    <definedName name="L5A">#REF!</definedName>
    <definedName name="L5C" localSheetId="1">#REF!</definedName>
    <definedName name="L5C">#REF!</definedName>
    <definedName name="L5CT" localSheetId="1">#REF!</definedName>
    <definedName name="L5CT">#REF!</definedName>
    <definedName name="L5H" localSheetId="1">#REF!</definedName>
    <definedName name="L5H">#REF!</definedName>
    <definedName name="L5I" localSheetId="1">#REF!</definedName>
    <definedName name="L5I">#REF!</definedName>
    <definedName name="L5N" localSheetId="1">#REF!</definedName>
    <definedName name="L5N">#REF!</definedName>
    <definedName name="L5Q" localSheetId="1">#REF!</definedName>
    <definedName name="L5Q">#REF!</definedName>
    <definedName name="LANOS" localSheetId="1">#REF!</definedName>
    <definedName name="LANOS">#REF!</definedName>
    <definedName name="lastday">37165</definedName>
    <definedName name="LAYOUT" hidden="1">{#N/A,#N/A,FALSE,"인원";#N/A,#N/A,FALSE,"비용2";#N/A,#N/A,FALSE,"비용1";#N/A,#N/A,FALSE,"비용";#N/A,#N/A,FALSE,"보증2";#N/A,#N/A,FALSE,"보증1";#N/A,#N/A,FALSE,"보증";#N/A,#N/A,FALSE,"손익1";#N/A,#N/A,FALSE,"손익";#N/A,#N/A,FALSE,"부서별매출";#N/A,#N/A,FALSE,"매출"}</definedName>
    <definedName name="LB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C" localSheetId="1">#REF!</definedName>
    <definedName name="LC">#REF!</definedName>
    <definedName name="LC_00">281000</definedName>
    <definedName name="LC_01">258000</definedName>
    <definedName name="LC_02">256600</definedName>
    <definedName name="LC_03">256600</definedName>
    <definedName name="LC_04">118200</definedName>
    <definedName name="LC_05">0</definedName>
    <definedName name="LC_06">0</definedName>
    <definedName name="LC_07">0</definedName>
    <definedName name="LC_99">160400</definedName>
    <definedName name="ld_E">"['file://Alexsander/%D0%9C%D0%BE%D0%B8%20%D0%B4%D0%BE%D0%BA%D1%83%D0%BC%D0%B5%D0%BD%D1%82%D1%8B/Documents%20and%20Settings/Ravindrar/Desktop/backupfiles.xls'#$'Infrastructure(3)'.$F$25]"</definedName>
    <definedName name="LENGTH">"['file:///F:/Akmal%20Korea%20New%20IPO/511/IFO506%2020051'#$'NO.1'.$C$3]"</definedName>
    <definedName name="LGL" localSheetId="1">#REF!,#REF!</definedName>
    <definedName name="LGL">#REF!,#REF!</definedName>
    <definedName name="LGR" localSheetId="1">#REF!,#REF!</definedName>
    <definedName name="LGR">#REF!,#REF!</definedName>
    <definedName name="LHSDHSD" hidden="1">{#N/A,#N/A,TRUE,"일정"}</definedName>
    <definedName name="LIM" localSheetId="1">#REF!</definedName>
    <definedName name="LIM">#REF!</definedName>
    <definedName name="LIST" localSheetId="1">#REF!</definedName>
    <definedName name="LIST">#REF!</definedName>
    <definedName name="ListToShow">"['file://A_hasanbayev/%D0%94%D0%9E%D0%A5%D0%9E%D0%94/Profiles/AKobilov/%D0%91%D0%B0%D0%B7%D0%B0/%D0%B0%D1%80%D1%85%D0%B8%D0%B2/%D1%84%D0%B0%D0%BA%D1%82/2001/2001%D1%84%D0%B0%D0%BA%D1%82.xls'#$Guidance.$P$16:.$AC$29]"</definedName>
    <definedName name="L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LL" localSheetId="1">#REF!</definedName>
    <definedName name="LLLL">#REF!</definedName>
    <definedName name="LLLLL" localSheetId="1">#REF!</definedName>
    <definedName name="LLLLL">#REF!</definedName>
    <definedName name="LLZZ" localSheetId="1">#REF!</definedName>
    <definedName name="LLZZ">#REF!</definedName>
    <definedName name="local" hidden="1">{#N/A,#N/A,FALSE,"인원";#N/A,#N/A,FALSE,"비용2";#N/A,#N/A,FALSE,"비용1";#N/A,#N/A,FALSE,"비용";#N/A,#N/A,FALSE,"보증2";#N/A,#N/A,FALSE,"보증1";#N/A,#N/A,FALSE,"보증";#N/A,#N/A,FALSE,"손익1";#N/A,#N/A,FALSE,"손익";#N/A,#N/A,FALSE,"부서별매출";#N/A,#N/A,FALSE,"매출"}</definedName>
    <definedName name="localize_rate" localSheetId="1">#REF!</definedName>
    <definedName name="localize_rate">#REF!</definedName>
    <definedName name="LOCT" localSheetId="1">#REF!</definedName>
    <definedName name="LOCT">#REF!</definedName>
    <definedName name="logo">"Picture 130"</definedName>
    <definedName name="lora">TRUNC((oy-1)/3+1)</definedName>
    <definedName name="LOTNO">#N/A</definedName>
    <definedName name="LZ_00">15000</definedName>
    <definedName name="LZ_01">24000</definedName>
    <definedName name="LZ_02">37000</definedName>
    <definedName name="LZ_03">39500</definedName>
    <definedName name="LZ_04">34500</definedName>
    <definedName name="LZ_05">0</definedName>
    <definedName name="LZ_06">0</definedName>
    <definedName name="LZ_07">0</definedName>
    <definedName name="LZ_99">8000</definedName>
    <definedName name="LZ목표" localSheetId="1">#REF!</definedName>
    <definedName name="LZ목표">#REF!</definedName>
    <definedName name="M" localSheetId="1">#REF!</definedName>
    <definedName name="M">#REF!</definedName>
    <definedName name="m_AA" localSheetId="1">#REF!</definedName>
    <definedName name="m_AA">#REF!</definedName>
    <definedName name="MA_1" localSheetId="1">#REF!</definedName>
    <definedName name="MA_1">#REF!</definedName>
    <definedName name="MA_11" localSheetId="1">#REF!</definedName>
    <definedName name="MA_11">#REF!</definedName>
    <definedName name="MA_1END" localSheetId="1">#REF!</definedName>
    <definedName name="MA_1END">#REF!</definedName>
    <definedName name="MA_1POS1" localSheetId="1">#REF!</definedName>
    <definedName name="MA_1POS1">#REF!</definedName>
    <definedName name="MA_2" localSheetId="1">#REF!</definedName>
    <definedName name="MA_2">#REF!</definedName>
    <definedName name="MA_21" localSheetId="1">#REF!</definedName>
    <definedName name="MA_21">#REF!</definedName>
    <definedName name="MA_2END" localSheetId="1">#REF!</definedName>
    <definedName name="MA_2END">#REF!</definedName>
    <definedName name="MA_2POS1" localSheetId="1">#REF!</definedName>
    <definedName name="MA_2POS1">#REF!</definedName>
    <definedName name="MA_DATEN" localSheetId="1">#REF!</definedName>
    <definedName name="MA_DATEN">#REF!</definedName>
    <definedName name="MA_DATEN_A" localSheetId="1">#REF!</definedName>
    <definedName name="MA_DATEN_A">#REF!</definedName>
    <definedName name="MA_SPALTEN" localSheetId="1">#REF!</definedName>
    <definedName name="MA_SPALTEN">#REF!</definedName>
    <definedName name="MABox" localSheetId="1">#REF!</definedName>
    <definedName name="MABox">#REF!</definedName>
    <definedName name="MACH">"['file:///F:/Akmal%20Korea%20New%20IPO/511/IFO506%2020051'#$'NO.1'.$C$3]"</definedName>
    <definedName name="Macro11">"#NAME!Macro11"</definedName>
    <definedName name="Macro12">"#NAME!Macro12"</definedName>
    <definedName name="Macro13">"#NAME!Macro13"</definedName>
    <definedName name="Macro14">"#NAME!Macro14"</definedName>
    <definedName name="Macro6" localSheetId="1">#REF!</definedName>
    <definedName name="Macro6">#REF!</definedName>
    <definedName name="Macro8">"['file:////%EC%9E%A5%ED%98%B8%EC%B2%A0/C/INFOMAN/TEMP/~($()!%5E)/V112.XLS'#$'PILOT APP.'.$A$1]"</definedName>
    <definedName name="MAI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MANSUROV"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MARKET" localSheetId="1">#REF!</definedName>
    <definedName name="MARKET">#REF!</definedName>
    <definedName name="MARKET2" localSheetId="1">#REF!</definedName>
    <definedName name="MARKET2">#REF!</definedName>
    <definedName name="MARKET3" localSheetId="1">#REF!</definedName>
    <definedName name="MARKET3">#REF!</definedName>
    <definedName name="MARKET4" localSheetId="1">#REF!</definedName>
    <definedName name="MARKET4">#REF!</definedName>
    <definedName name="Mart" hidden="1">{#N/A,#N/A,TRUE,"일정"}</definedName>
    <definedName name="MASTER" hidden="1">{#N/A,#N/A,TRUE,"일정"}</definedName>
    <definedName name="matl_cost" localSheetId="1">#REF!</definedName>
    <definedName name="matl_cost">#REF!</definedName>
    <definedName name="MEA">"['file:///F:/Akmal%20Korea%20New%20IPO/511/IFO506%2020051'#$'NO.1'.$C$3]"</definedName>
    <definedName name="MEDIU"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Metanol_RekBox" localSheetId="1">#REF!</definedName>
    <definedName name="Metanol_RekBox">#REF!</definedName>
    <definedName name="Metanol_SBox" localSheetId="1">#REF!</definedName>
    <definedName name="Metanol_SBox">#REF!</definedName>
    <definedName name="MFT" localSheetId="1">#REF!,#REF!,#REF!,#REF!</definedName>
    <definedName name="MFT">#REF!,#REF!,#REF!,#REF!</definedName>
    <definedName name="MFTU" localSheetId="1">#REF!,#REF!,#REF!,#REF!</definedName>
    <definedName name="MFTU">#REF!,#REF!,#REF!,#REF!</definedName>
    <definedName name="MH3_A" localSheetId="1">#REF!</definedName>
    <definedName name="MH3_A">#REF!</definedName>
    <definedName name="mil" localSheetId="1">#REF!</definedName>
    <definedName name="mil">#REF!</definedName>
    <definedName name="mn">"Август"</definedName>
    <definedName name="MON" localSheetId="1">#REF!</definedName>
    <definedName name="MON">#REF!</definedName>
    <definedName name="Money1" localSheetId="1">#REF!</definedName>
    <definedName name="Money1">#REF!</definedName>
    <definedName name="Money2" localSheetId="1">#REF!</definedName>
    <definedName name="Money2">#REF!</definedName>
    <definedName name="MONTH">#N/A</definedName>
    <definedName name="monthl" hidden="1">{"'Monthly 1997'!$A$3:$S$89"}</definedName>
    <definedName name="Monthly" hidden="1">{"'Monthly 1997'!$A$3:$S$89"}</definedName>
    <definedName name="move">"#NAME!move"</definedName>
    <definedName name="MSIX" localSheetId="1">#REF!</definedName>
    <definedName name="MSIX">#REF!</definedName>
    <definedName name="mtg" localSheetId="1">#REF!</definedName>
    <definedName name="mtg">#REF!</definedName>
    <definedName name="MTHREE" localSheetId="1">#REF!</definedName>
    <definedName name="MTHREE">#REF!</definedName>
    <definedName name="n" localSheetId="1">#REF!</definedName>
    <definedName name="n">#REF!</definedName>
    <definedName name="N4_">"['file:///F:/Akmal%20Korea%20New%20IPO/511/IFO506%2020051'#$'NO.1'.$B$2]"</definedName>
    <definedName name="NaCNSBox" localSheetId="1">#REF!</definedName>
    <definedName name="NaCNSBox">#REF!</definedName>
    <definedName name="NAKBox" localSheetId="1">#REF!</definedName>
    <definedName name="NAKBox">#REF!</definedName>
    <definedName name="nakDay" localSheetId="1">#REF!</definedName>
    <definedName name="nakDay">#REF!</definedName>
    <definedName name="nakFrom" localSheetId="1">#REF!</definedName>
    <definedName name="nakFrom">#REF!</definedName>
    <definedName name="nakMonth" localSheetId="1">#REF!</definedName>
    <definedName name="nakMonth">#REF!</definedName>
    <definedName name="nakName" localSheetId="1">#REF!</definedName>
    <definedName name="nakName">#REF!</definedName>
    <definedName name="nakNo" localSheetId="1">#REF!</definedName>
    <definedName name="nakNo">#REF!</definedName>
    <definedName name="nakNumber" localSheetId="1">#REF!</definedName>
    <definedName name="nakNumber">#REF!</definedName>
    <definedName name="nakPriceC" localSheetId="1">#REF!</definedName>
    <definedName name="nakPriceC">#REF!</definedName>
    <definedName name="nakPriceR" localSheetId="1">#REF!</definedName>
    <definedName name="nakPriceR">#REF!</definedName>
    <definedName name="nakQnt" localSheetId="1">#REF!</definedName>
    <definedName name="nakQnt">#REF!</definedName>
    <definedName name="nakSumC" localSheetId="1">#REF!</definedName>
    <definedName name="nakSumC">#REF!</definedName>
    <definedName name="nakSumR" localSheetId="1">#REF!</definedName>
    <definedName name="nakSumR">#REF!</definedName>
    <definedName name="nakTo" localSheetId="1">#REF!</definedName>
    <definedName name="nakTo">#REF!</definedName>
    <definedName name="nakYear" localSheetId="1">#REF!</definedName>
    <definedName name="nakYear">#REF!</definedName>
    <definedName name="NalogiBox" localSheetId="1">#REF!</definedName>
    <definedName name="NalogiBox">#REF!</definedName>
    <definedName name="NAMELABEL" localSheetId="1">#REF!</definedName>
    <definedName name="NAMELABEL">#REF!</definedName>
    <definedName name="nb">{30,140,350,160,"",""}</definedName>
    <definedName name="nbv">{30,140,350,160,"",""}</definedName>
    <definedName name="NCO" localSheetId="1">#REF!</definedName>
    <definedName name="NCO">#REF!</definedName>
    <definedName name="ND">"['file:///A:/96_JAPAN/96MEET/JAPAN/%ED%9A%A8%EC%9C%A8%EB%B6%84%EC%84%9D.XLS'#$전체실적.$BF$58:.$BF$58]"</definedName>
    <definedName name="NDEDUINDC">#N/A</definedName>
    <definedName name="NET" localSheetId="1">#REF!</definedName>
    <definedName name="NET">#REF!</definedName>
    <definedName name="New" hidden="1">{#N/A,#N/A,TRUE,"일정"}</definedName>
    <definedName name="NEWMAV">"['file://Okpo/usr/USER/KCLEE/MATIZ/ROUTING.XLS'#$'(ROUTING)'.$DU$125:.$DU$125]"</definedName>
    <definedName name="NFT" localSheetId="1">#REF!,#REF!,#REF!,#REF!</definedName>
    <definedName name="NFT">#REF!,#REF!,#REF!,#REF!</definedName>
    <definedName name="N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nhg">{30,140,350,160,"",""}</definedName>
    <definedName name="nj" localSheetId="1">#REF!</definedName>
    <definedName name="nj">#REF!</definedName>
    <definedName name="NNN" localSheetId="1">#REF!</definedName>
    <definedName name="NNN">#REF!</definedName>
    <definedName name="nonbaht" localSheetId="1">#REF!</definedName>
    <definedName name="nonbaht">#REF!</definedName>
    <definedName name="NS">"['file:///A:/96_JAPAN/96MEET/JAPAN/%ED%9A%A8%EC%9C%A8%EB%B6%84%EC%84%9D.XLS'#$전체실적.$CI$87:.$CI$87]"</definedName>
    <definedName name="o" localSheetId="1">#REF!</definedName>
    <definedName name="o">#REF!</definedName>
    <definedName name="º?°æ" localSheetId="1">#REF!</definedName>
    <definedName name="º?°æ">#REF!</definedName>
    <definedName name="o_FRT_SEAT_BACK_유동_및_LEVER_RETTURN불량" localSheetId="1">#REF!</definedName>
    <definedName name="o_FRT_SEAT_BACK_유동_및_LEVER_RETTURN불량">#REF!</definedName>
    <definedName name="º¯°æ" localSheetId="1">#REF!</definedName>
    <definedName name="º¯°æ">#REF!</definedName>
    <definedName name="O¤eEoÆ¿ø_oÆ¡I" localSheetId="1">#REF!</definedName>
    <definedName name="O¤eEoÆ¿ø_oÆ¡I">#REF!</definedName>
    <definedName name="Ó¤êÈôÆ¿ø_ôÆ¡Í" localSheetId="1">#REF!</definedName>
    <definedName name="Ó¤êÈôÆ¿ø_ôÆ¡Í">#REF!</definedName>
    <definedName name="O5_">"['file:///F:/Akmal%20Korea%20New%20IPO/511/IFO506%2020051'#$'NO.1'.$B$2]"</definedName>
    <definedName name="oblojka" hidden="1">{#N/A,#N/A,TRUE,"일정"}</definedName>
    <definedName name="OborBox" localSheetId="1">#REF!</definedName>
    <definedName name="OborBox">#REF!</definedName>
    <definedName name="obshiyT" localSheetId="1">#REF!</definedName>
    <definedName name="obshiyT">#REF!</definedName>
    <definedName name="obsN" localSheetId="1">#REF!</definedName>
    <definedName name="obsN">#REF!</definedName>
    <definedName name="oe_F">"['file://Alexsander/%D0%9C%D0%BE%D0%B8%20%D0%B4%D0%BE%D0%BA%D1%83%D0%BC%D0%B5%D0%BD%D1%82%D1%8B/Documents%20and%20Settings/Ravindrar/Desktop/backupfiles.xls'#$'other expenses ( 13 ) '.$H$15]"</definedName>
    <definedName name="OFF_ROAD" localSheetId="1">#REF!,#REF!,#REF!,#REF!,#REF!,#REF!,#REF!,#REF!,#REF!,#REF!,#REF!,#REF!</definedName>
    <definedName name="OFF_ROAD">#REF!,#REF!,#REF!,#REF!,#REF!,#REF!,#REF!,#REF!,#REF!,#REF!,#REF!,#REF!</definedName>
    <definedName name="ºI¼­" localSheetId="1">#REF!</definedName>
    <definedName name="ºI¼­">#REF!</definedName>
    <definedName name="ºÎ¼­" localSheetId="1">#REF!</definedName>
    <definedName name="ºÎ¼­">#REF!</definedName>
    <definedName name="OID"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oiu">{30,140,350,160,"",""}</definedName>
    <definedName name="OKOK" localSheetId="1">[6]!OKOK</definedName>
    <definedName name="OKOK">[6]!OKOK</definedName>
    <definedName name="OLE_LINK1" localSheetId="1">#REF!</definedName>
    <definedName name="OLE_LINK1">#REF!</definedName>
    <definedName name="OLE_LINK3" localSheetId="1">#REF!</definedName>
    <definedName name="OLE_LINK3">#REF!</definedName>
    <definedName name="OLE_LINK6" localSheetId="1">#REF!</definedName>
    <definedName name="OLE_LINK6">#REF!</definedName>
    <definedName name="ºn±³A" localSheetId="1">#REF!</definedName>
    <definedName name="ºn±³A">#REF!</definedName>
    <definedName name="ºñ±³A" localSheetId="1">#REF!</definedName>
    <definedName name="ºñ±³A">#REF!</definedName>
    <definedName name="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OOO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p" localSheetId="1">#REF!</definedName>
    <definedName name="op">#REF!</definedName>
    <definedName name="Opel" localSheetId="1">#REF!</definedName>
    <definedName name="Opel">#REF!</definedName>
    <definedName name="OPE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SRVM__Power" localSheetId="1">#REF!</definedName>
    <definedName name="OSRVM__Power">#REF!</definedName>
    <definedName name="OsvVodaBox" localSheetId="1">#REF!</definedName>
    <definedName name="OsvVodaBox">#REF!</definedName>
    <definedName name="OtchetBox" localSheetId="1">#REF!</definedName>
    <definedName name="OtchetBox">#REF!</definedName>
    <definedName name="oy">#N/A</definedName>
    <definedName name="P" localSheetId="1">#REF!</definedName>
    <definedName name="P">#REF!</definedName>
    <definedName name="p_and_a" localSheetId="1">#REF!</definedName>
    <definedName name="p_and_a">#REF!</definedName>
    <definedName name="P6_">"['file:///F:/Akmal%20Korea%20New%20IPO/511/IFO506%2020051'#$'NO.1'.$B$2]"</definedName>
    <definedName name="PACK" hidden="1">{#N/A,#N/A,FALSE,"BODY"}</definedName>
    <definedName name="PACKING" hidden="1">{#N/A,#N/A,FALSE,"BODY"}</definedName>
    <definedName name="Packing_cost">"['file://Alexsander/%D0%9C%D0%BE%D0%B8%20%D0%B4%D0%BE%D0%BA%D1%83%D0%BC%D0%B5%D0%BD%D1%82%D1%8B/Documents%20and%20Settings/Administrator/Desktop/MINDA-UZ-AUTOSANAT/New%20PR/Minda-NYX%20Business%20Plan%20old/backupfiles.xls'#$'Cost Template'.$B$70:.$D$74]"</definedName>
    <definedName name="PACKINGLIST" hidden="1">{#N/A,#N/A,FALSE,"BODY"}</definedName>
    <definedName name="Page" localSheetId="1">#REF!</definedName>
    <definedName name="Page">#REF!</definedName>
    <definedName name="Par82Box" localSheetId="1">#REF!</definedName>
    <definedName name="Par82Box">#REF!</definedName>
    <definedName name="ParBox" localSheetId="1">#REF!</definedName>
    <definedName name="ParBox">#REF!</definedName>
    <definedName name="PARK" localSheetId="1">[6]!PARK</definedName>
    <definedName name="PARK">[6]!PARK</definedName>
    <definedName name="PART_NAME" localSheetId="1">#REF!</definedName>
    <definedName name="PART_NAME">#REF!</definedName>
    <definedName name="PART_NO" localSheetId="1">#REF!</definedName>
    <definedName name="PART_NO">#REF!</definedName>
    <definedName name="PARTNO">#N/A</definedName>
    <definedName name="PARTS"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Passenger" localSheetId="1">#REF!</definedName>
    <definedName name="Passenger">#REF!</definedName>
    <definedName name="PC_PROD" localSheetId="1">#REF!</definedName>
    <definedName name="PC_PROD">#REF!</definedName>
    <definedName name="pds" localSheetId="1">#REF!</definedName>
    <definedName name="pds">#REF!</definedName>
    <definedName name="Per_Nam">#N/A</definedName>
    <definedName name="Person">#N/A</definedName>
    <definedName name="PERSON_1" localSheetId="1">#REF!</definedName>
    <definedName name="PERSON_1">#REF!</definedName>
    <definedName name="PERSON_10" localSheetId="1">#REF!</definedName>
    <definedName name="PERSON_10">#REF!</definedName>
    <definedName name="PERSON_11" localSheetId="1">#REF!</definedName>
    <definedName name="PERSON_11">#REF!</definedName>
    <definedName name="PERSON_12" localSheetId="1">#REF!</definedName>
    <definedName name="PERSON_12">#REF!</definedName>
    <definedName name="PERSON_13" localSheetId="1">#REF!</definedName>
    <definedName name="PERSON_13">#REF!</definedName>
    <definedName name="PERSON_14" localSheetId="1">#REF!</definedName>
    <definedName name="PERSON_14">#REF!</definedName>
    <definedName name="PERSON_15" localSheetId="1">#REF!</definedName>
    <definedName name="PERSON_15">#REF!</definedName>
    <definedName name="PERSON_16" localSheetId="1">#REF!</definedName>
    <definedName name="PERSON_16">#REF!</definedName>
    <definedName name="PERSON_17" localSheetId="1">#REF!</definedName>
    <definedName name="PERSON_17">#REF!</definedName>
    <definedName name="PERSON_18" localSheetId="1">#REF!</definedName>
    <definedName name="PERSON_18">#REF!</definedName>
    <definedName name="PERSON_19" localSheetId="1">#REF!</definedName>
    <definedName name="PERSON_19">#REF!</definedName>
    <definedName name="PERSON_2" localSheetId="1">#REF!</definedName>
    <definedName name="PERSON_2">#REF!</definedName>
    <definedName name="PERSON_20" localSheetId="1">#REF!</definedName>
    <definedName name="PERSON_20">#REF!</definedName>
    <definedName name="PERSON_3" localSheetId="1">#REF!</definedName>
    <definedName name="PERSON_3">#REF!</definedName>
    <definedName name="PERSON_4" localSheetId="1">#REF!</definedName>
    <definedName name="PERSON_4">#REF!</definedName>
    <definedName name="PERSON_5" localSheetId="1">#REF!</definedName>
    <definedName name="PERSON_5">#REF!</definedName>
    <definedName name="PERSON_6" localSheetId="1">#REF!</definedName>
    <definedName name="PERSON_6">#REF!</definedName>
    <definedName name="PERSON_7" localSheetId="1">#REF!</definedName>
    <definedName name="PERSON_7">#REF!</definedName>
    <definedName name="PERSON_8" localSheetId="1">#REF!</definedName>
    <definedName name="PERSON_8">#REF!</definedName>
    <definedName name="PERSON_9" localSheetId="1">#REF!</definedName>
    <definedName name="PERSON_9">#REF!</definedName>
    <definedName name="perv" localSheetId="1">#REF!</definedName>
    <definedName name="perv">#REF!</definedName>
    <definedName name="Peugeot" localSheetId="1">#REF!</definedName>
    <definedName name="Peugeot">#REF!</definedName>
    <definedName name="PH" localSheetId="1">#REF!</definedName>
    <definedName name="PH">#REF!</definedName>
    <definedName name="PH단계별" hidden="1">{#N/A,#N/A,TRUE,"일정"}</definedName>
    <definedName name="PJT" hidden="1">{#N/A,#N/A,FALSE,"인원";#N/A,#N/A,FALSE,"비용2";#N/A,#N/A,FALSE,"비용1";#N/A,#N/A,FALSE,"비용";#N/A,#N/A,FALSE,"보증2";#N/A,#N/A,FALSE,"보증1";#N/A,#N/A,FALSE,"보증";#N/A,#N/A,FALSE,"손익1";#N/A,#N/A,FALSE,"손익";#N/A,#N/A,FALSE,"부서별매출";#N/A,#N/A,FALSE,"매출"}</definedName>
    <definedName name="pjv" localSheetId="1">#REF!</definedName>
    <definedName name="pjv">#REF!</definedName>
    <definedName name="PL" hidden="1">{#N/A,#N/A,FALSE,"BODY"}</definedName>
    <definedName name="pmnCCode1" localSheetId="1">#REF!</definedName>
    <definedName name="pmnCCode1">#REF!</definedName>
    <definedName name="pmnCCode2" localSheetId="1">#REF!</definedName>
    <definedName name="pmnCCode2">#REF!</definedName>
    <definedName name="pmnDay" localSheetId="1">#REF!</definedName>
    <definedName name="pmnDay">#REF!</definedName>
    <definedName name="pmnDCode1" localSheetId="1">#REF!</definedName>
    <definedName name="pmnDCode1">#REF!</definedName>
    <definedName name="pmnDCode2" localSheetId="1">#REF!</definedName>
    <definedName name="pmnDCode2">#REF!</definedName>
    <definedName name="pmnDirection" localSheetId="1">#REF!</definedName>
    <definedName name="pmnDirection">#REF!</definedName>
    <definedName name="pmnMonth" localSheetId="1">#REF!</definedName>
    <definedName name="pmnMonth">#REF!</definedName>
    <definedName name="pmnNumber" localSheetId="1">#REF!</definedName>
    <definedName name="pmnNumber">#REF!</definedName>
    <definedName name="pmnOper" localSheetId="1">#REF!</definedName>
    <definedName name="pmnOper">#REF!</definedName>
    <definedName name="pmnPayer" localSheetId="1">#REF!</definedName>
    <definedName name="pmnPayer">#REF!</definedName>
    <definedName name="pmnPayer1" localSheetId="1">#REF!</definedName>
    <definedName name="pmnPayer1">#REF!</definedName>
    <definedName name="pmnPayerBank1" localSheetId="1">#REF!</definedName>
    <definedName name="pmnPayerBank1">#REF!</definedName>
    <definedName name="pmnPayerBank2" localSheetId="1">#REF!</definedName>
    <definedName name="pmnPayerBank2">#REF!</definedName>
    <definedName name="pmnPayerBank3" localSheetId="1">#REF!</definedName>
    <definedName name="pmnPayerBank3">#REF!</definedName>
    <definedName name="pmnPayerCode" localSheetId="1">#REF!</definedName>
    <definedName name="pmnPayerCode">#REF!</definedName>
    <definedName name="pmnPayerCount1" localSheetId="1">#REF!</definedName>
    <definedName name="pmnPayerCount1">#REF!</definedName>
    <definedName name="pmnPayerCount2" localSheetId="1">#REF!</definedName>
    <definedName name="pmnPayerCount2">#REF!</definedName>
    <definedName name="pmnPayerCount3" localSheetId="1">#REF!</definedName>
    <definedName name="pmnPayerCount3">#REF!</definedName>
    <definedName name="pmnRecBank1" localSheetId="1">#REF!</definedName>
    <definedName name="pmnRecBank1">#REF!</definedName>
    <definedName name="pmnRecBank2" localSheetId="1">#REF!</definedName>
    <definedName name="pmnRecBank2">#REF!</definedName>
    <definedName name="pmnRecBank3" localSheetId="1">#REF!</definedName>
    <definedName name="pmnRecBank3">#REF!</definedName>
    <definedName name="pmnRecCode" localSheetId="1">#REF!</definedName>
    <definedName name="pmnRecCode">#REF!</definedName>
    <definedName name="pmnRecCount1" localSheetId="1">#REF!</definedName>
    <definedName name="pmnRecCount1">#REF!</definedName>
    <definedName name="pmnRecCount2" localSheetId="1">#REF!</definedName>
    <definedName name="pmnRecCount2">#REF!</definedName>
    <definedName name="pmnRecCount3" localSheetId="1">#REF!</definedName>
    <definedName name="pmnRecCount3">#REF!</definedName>
    <definedName name="pmnReceiver" localSheetId="1">#REF!</definedName>
    <definedName name="pmnReceiver">#REF!</definedName>
    <definedName name="pmnReceiver1" localSheetId="1">#REF!</definedName>
    <definedName name="pmnReceiver1">#REF!</definedName>
    <definedName name="pmnSum1" localSheetId="1">#REF!</definedName>
    <definedName name="pmnSum1">#REF!</definedName>
    <definedName name="pmnSum2" localSheetId="1">#REF!</definedName>
    <definedName name="pmnSum2">#REF!</definedName>
    <definedName name="pmnWNalog" localSheetId="1">#REF!</definedName>
    <definedName name="pmnWNalog">#REF!</definedName>
    <definedName name="pmnWSum1" localSheetId="1">#REF!</definedName>
    <definedName name="pmnWSum1">#REF!</definedName>
    <definedName name="pmnWSum2" localSheetId="1">#REF!</definedName>
    <definedName name="pmnWSum2">#REF!</definedName>
    <definedName name="pmnWSum3" localSheetId="1">#REF!</definedName>
    <definedName name="pmnWSum3">#REF!</definedName>
    <definedName name="pmnYear" localSheetId="1">#REF!</definedName>
    <definedName name="pmnYear">#REF!</definedName>
    <definedName name="PMon2">#N/A</definedName>
    <definedName name="PNOTENO">#N/A</definedName>
    <definedName name="PNumMon">#N/A</definedName>
    <definedName name="po">{30,140,350,160,"",""}</definedName>
    <definedName name="POI"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okupnieBox" localSheetId="1">#REF!</definedName>
    <definedName name="PokupnieBox">#REF!</definedName>
    <definedName name="PoliakGelBox" localSheetId="1">#REF!</definedName>
    <definedName name="PoliakGelBox">#REF!</definedName>
    <definedName name="PoliakGranBox" localSheetId="1">#REF!</definedName>
    <definedName name="PoliakGranBox">#REF!</definedName>
    <definedName name="POR" localSheetId="1">#REF!</definedName>
    <definedName name="POR">#REF!</definedName>
    <definedName name="POR108137C114RTM0TB0TB0TB0TB0TB" localSheetId="1">#REF!</definedName>
    <definedName name="POR108137C114RTM0TB0TB0TB0TB0TB">#REF!</definedName>
    <definedName name="POR117148C114RTM0TB0TB0TB0TB0TB" localSheetId="1">#REF!</definedName>
    <definedName name="POR117148C114RTM0TB0TB0TB0TB0TB">#REF!</definedName>
    <definedName name="POR138167C114RTM0TB0TB0TB0TB0TB" localSheetId="1">#REF!</definedName>
    <definedName name="POR138167C114RTM0TB0TB0TB0TB0TB">#REF!</definedName>
    <definedName name="POR149182C114RTM0TB0TB0TB0TB0TB" localSheetId="1">#REF!</definedName>
    <definedName name="POR149182C114RTM0TB0TB0TB0TB0TB">#REF!</definedName>
    <definedName name="POR175174C114RTM0TB0TB0TB0TB0TB" localSheetId="1">#REF!</definedName>
    <definedName name="POR175174C114RTM0TB0TB0TB0TB0TB">#REF!</definedName>
    <definedName name="POR183215C114RTM0TB0TB0TB0TB0TB" localSheetId="1">#REF!</definedName>
    <definedName name="POR183215C114RTM0TB0TB0TB0TB0TB">#REF!</definedName>
    <definedName name="POR2046C114RTM0TB0TB0TB0TB0TBTB" localSheetId="1">#REF!</definedName>
    <definedName name="POR2046C114RTM0TB0TB0TB0TB0TBTB">#REF!</definedName>
    <definedName name="POR216246C114RTM0TB0TB0TB0TB0TB" localSheetId="1">#REF!</definedName>
    <definedName name="POR216246C114RTM0TB0TB0TB0TB0TB">#REF!</definedName>
    <definedName name="POR2454C114RTM0TB0TB0TB0TB0TBTB" localSheetId="1">#REF!</definedName>
    <definedName name="POR2454C114RTM0TB0TB0TB0TB0TBTB">#REF!</definedName>
    <definedName name="POR247279C114RTM0TB0TB0TB0TB0TB" localSheetId="1">#REF!</definedName>
    <definedName name="POR247279C114RTM0TB0TB0TB0TB0TB">#REF!</definedName>
    <definedName name="POR24729C" localSheetId="1">#REF!</definedName>
    <definedName name="POR24729C">#REF!</definedName>
    <definedName name="POR439C124RTSQKS15C4LRTM0TB0TB0" localSheetId="1">#REF!</definedName>
    <definedName name="POR439C124RTSQKS15C4LRTM0TB0TB0">#REF!</definedName>
    <definedName name="POR4777C114RTM0TB0TB0TB0TB0TBTB" localSheetId="1">#REF!</definedName>
    <definedName name="POR4777C114RTM0TB0TB0TB0TB0TBTB">#REF!</definedName>
    <definedName name="POR5586C114RTM0TB0TB0TB0TB0TBTB" localSheetId="1">#REF!</definedName>
    <definedName name="POR5586C114RTM0TB0TB0TB0TB0TBTB">#REF!</definedName>
    <definedName name="POR78106C114RTM0TB0TB0TB0TB0TBT" localSheetId="1">#REF!</definedName>
    <definedName name="POR78106C114RTM0TB0TB0TB0TB0TBT">#REF!</definedName>
    <definedName name="POR86116C114RTM0TB0TB0TB0TB0TBT" localSheetId="1">#REF!</definedName>
    <definedName name="POR86116C114RTM0TB0TB0TB0TB0TBT">#REF!</definedName>
    <definedName name="Power_Steering" localSheetId="1">#REF!</definedName>
    <definedName name="Power_Steering">#REF!</definedName>
    <definedName name="Power_Window___Front" localSheetId="1">#REF!</definedName>
    <definedName name="Power_Window___Front">#REF!</definedName>
    <definedName name="pp" localSheetId="1">#REF!</definedName>
    <definedName name="pp">#REF!</definedName>
    <definedName name="ppp" localSheetId="1">#REF!</definedName>
    <definedName name="ppp">#REF!</definedName>
    <definedName name="PPPP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 hidden="1">{#N/A,#N/A,FALSE,"인원";#N/A,#N/A,FALSE,"비용2";#N/A,#N/A,FALSE,"비용1";#N/A,#N/A,FALSE,"비용";#N/A,#N/A,FALSE,"보증2";#N/A,#N/A,FALSE,"보증1";#N/A,#N/A,FALSE,"보증";#N/A,#N/A,FALSE,"손익1";#N/A,#N/A,FALSE,"손익";#N/A,#N/A,FALSE,"부서별매출";#N/A,#N/A,FALSE,"매출"}</definedName>
    <definedName name="PRE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iApplication1" localSheetId="1">#REF!</definedName>
    <definedName name="priApplication1">#REF!</definedName>
    <definedName name="priApplication2" localSheetId="1">#REF!</definedName>
    <definedName name="priApplication2">#REF!</definedName>
    <definedName name="price_incr" localSheetId="1">#REF!</definedName>
    <definedName name="price_incr">#REF!</definedName>
    <definedName name="price_recvry" localSheetId="1">#REF!</definedName>
    <definedName name="price_recvry">#REF!</definedName>
    <definedName name="priDate1" localSheetId="1">#REF!</definedName>
    <definedName name="priDate1">#REF!</definedName>
    <definedName name="priDate2" localSheetId="1">#REF!</definedName>
    <definedName name="priDate2">#REF!</definedName>
    <definedName name="priKDay" localSheetId="1">#REF!</definedName>
    <definedName name="priKDay">#REF!</definedName>
    <definedName name="priKMonth" localSheetId="1">#REF!</definedName>
    <definedName name="priKMonth">#REF!</definedName>
    <definedName name="priKNumber" localSheetId="1">#REF!</definedName>
    <definedName name="priKNumber">#REF!</definedName>
    <definedName name="priKOrgn" localSheetId="1">#REF!</definedName>
    <definedName name="priKOrgn">#REF!</definedName>
    <definedName name="priKPayer1" localSheetId="1">#REF!</definedName>
    <definedName name="priKPayer1">#REF!</definedName>
    <definedName name="priKPayer2" localSheetId="1">#REF!</definedName>
    <definedName name="priKPayer2">#REF!</definedName>
    <definedName name="priKPayer3" localSheetId="1">#REF!</definedName>
    <definedName name="priKPayer3">#REF!</definedName>
    <definedName name="priKSubject1" localSheetId="1">#REF!</definedName>
    <definedName name="priKSubject1">#REF!</definedName>
    <definedName name="priKSubject2" localSheetId="1">#REF!</definedName>
    <definedName name="priKSubject2">#REF!</definedName>
    <definedName name="priKSubject3" localSheetId="1">#REF!</definedName>
    <definedName name="priKSubject3">#REF!</definedName>
    <definedName name="priKWSum1" localSheetId="1">#REF!</definedName>
    <definedName name="priKWSum1">#REF!</definedName>
    <definedName name="priKWSum2" localSheetId="1">#REF!</definedName>
    <definedName name="priKWSum2">#REF!</definedName>
    <definedName name="priKWSum3" localSheetId="1">#REF!</definedName>
    <definedName name="priKWSum3">#REF!</definedName>
    <definedName name="priKWSum4" localSheetId="1">#REF!</definedName>
    <definedName name="priKWSum4">#REF!</definedName>
    <definedName name="priKWSum5" localSheetId="1">#REF!</definedName>
    <definedName name="priKWSum5">#REF!</definedName>
    <definedName name="priKWSumC" localSheetId="1">#REF!</definedName>
    <definedName name="priKWSumC">#REF!</definedName>
    <definedName name="priKYear" localSheetId="1">#REF!</definedName>
    <definedName name="priKYear">#REF!</definedName>
    <definedName name="Prim1">#N/A</definedName>
    <definedName name="Prim2">#N/A</definedName>
    <definedName name="Prim3">#N/A</definedName>
    <definedName name="Prim4">#N/A</definedName>
    <definedName name="PRIMAMT">#N/A</definedName>
    <definedName name="PRINT_1" localSheetId="1">[6]!PRINT_1</definedName>
    <definedName name="PRINT_1">[6]!PRINT_1</definedName>
    <definedName name="PRINT_2" localSheetId="1">[6]!PRINT_2</definedName>
    <definedName name="PRINT_2">[6]!PRINT_2</definedName>
    <definedName name="Print_3_pages" localSheetId="1">#REF!,#REF!,#REF!</definedName>
    <definedName name="Print_3_pages">#REF!,#REF!,#REF!</definedName>
    <definedName name="Print_all">"['file:///I:/EXCEL/PHH/SERVICE/SPJUNWAR.XLS'#$'Sensitivity 3 Yrs'.$A$5:.$I$67];['file:///I:/EXCEL/PHH/SERVICE/SPJUNWAR.XLS'#$'Sensitivity 3 Yrs'.$A$69:.$H$122];['file:///I:/EXCEL/PHH/SERVICE/SPJUNWAR.XLS'#$'Sensitivity 3 Yrs'.$A$125:.$H$214]"</definedName>
    <definedName name="Print_Area" localSheetId="1">#REF!</definedName>
    <definedName name="Print_Area">#REF!</definedName>
    <definedName name="Print_Area_MI" localSheetId="1">#REF!</definedName>
    <definedName name="Print_Area_MI">#REF!</definedName>
    <definedName name="Print_Titles" localSheetId="1">#REF!</definedName>
    <definedName name="Print_Titles">#REF!</definedName>
    <definedName name="Print_Titles_MI" localSheetId="1">#REF!</definedName>
    <definedName name="Print_Titles_MI">#REF!</definedName>
    <definedName name="print3pages" localSheetId="1">#REF!,#REF!,#REF!</definedName>
    <definedName name="print3pages">#REF!,#REF!,#REF!</definedName>
    <definedName name="printing">"#NAME!printing"</definedName>
    <definedName name="PRINT객ITLES" localSheetId="1">#REF!</definedName>
    <definedName name="PRINT객ITLES">#REF!</definedName>
    <definedName name="PRINT객ITLES강I" localSheetId="1">#REF!</definedName>
    <definedName name="PRINT객ITLES강I">#REF!</definedName>
    <definedName name="PRINTㅣREA" localSheetId="1">#REF!</definedName>
    <definedName name="PRINTㅣREA">#REF!</definedName>
    <definedName name="PRINTㅣREA강I" localSheetId="1">#REF!</definedName>
    <definedName name="PRINTㅣREA강I">#REF!</definedName>
    <definedName name="priNumber" localSheetId="1">#REF!</definedName>
    <definedName name="priNumber">#REF!</definedName>
    <definedName name="priOrgn" localSheetId="1">#REF!</definedName>
    <definedName name="priOrgn">#REF!</definedName>
    <definedName name="priPayer" localSheetId="1">#REF!</definedName>
    <definedName name="priPayer">#REF!</definedName>
    <definedName name="priSubject1" localSheetId="1">#REF!</definedName>
    <definedName name="priSubject1">#REF!</definedName>
    <definedName name="priSubject2" localSheetId="1">#REF!</definedName>
    <definedName name="priSubject2">#REF!</definedName>
    <definedName name="priSum" localSheetId="1">#REF!</definedName>
    <definedName name="priSum">#REF!</definedName>
    <definedName name="priWSum1" localSheetId="1">#REF!</definedName>
    <definedName name="priWSum1">#REF!</definedName>
    <definedName name="priWSum2" localSheetId="1">#REF!</definedName>
    <definedName name="priWSum2">#REF!</definedName>
    <definedName name="priWSumC" localSheetId="1">#REF!</definedName>
    <definedName name="priWSumC">#REF!</definedName>
    <definedName name="PRO" hidden="1">{#N/A,#N/A,TRUE,"일정"}</definedName>
    <definedName name="ProcDiscount" localSheetId="1">#REF!</definedName>
    <definedName name="ProcDiscount">#REF!</definedName>
    <definedName name="ProchieBox" localSheetId="1">#REF!</definedName>
    <definedName name="ProchieBox">#REF!</definedName>
    <definedName name="PROJEC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OJNO">#N/A</definedName>
    <definedName name="PSMPLQ12C4LRTOR339C224RTMTBTBTB" localSheetId="1">#REF!</definedName>
    <definedName name="PSMPLQ12C4LRTOR339C224RTMTBTBTB">#REF!</definedName>
    <definedName name="PSOEMC">"['file:////%ED%91%9C%EC%98%81%EA%B5%AD/%EC%9D%B4%EC%9B%90%EC%84%AD/%EB%A5%98%EC%A7%84%ED%98%84/EXCEL/ESOTOTAL.XLS'#$BRAKE.$CA$79:.$CA$79]"</definedName>
    <definedName name="PUR" localSheetId="1">#REF!</definedName>
    <definedName name="PUR">#REF!</definedName>
    <definedName name="PUX" localSheetId="1">#REF!</definedName>
    <definedName name="PUX">#REF!</definedName>
    <definedName name="PYear2">#N/A</definedName>
    <definedName name="q">{30,140,350,160,"",""}</definedName>
    <definedName name="Q7_">"['file:///F:/Akmal%20Korea%20New%20IPO/511/IFO506%2020051'#$'NO.1'.$B$2]"</definedName>
    <definedName name="qc" localSheetId="1">[6]!qc</definedName>
    <definedName name="qc">[6]!qc</definedName>
    <definedName name="QE" localSheetId="1">#REF!</definedName>
    <definedName name="QE">#REF!</definedName>
    <definedName name="QQ" hidden="1">{#N/A,#N/A,TRUE,"일정"}</definedName>
    <definedName name="qqq" localSheetId="1">#REF!</definedName>
    <definedName name="qqq">#REF!</definedName>
    <definedName name="qqqq"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qqqqq"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qqqqqqqq" hidden="1">{#N/A,#N/A,FALSE,"인원";#N/A,#N/A,FALSE,"비용2";#N/A,#N/A,FALSE,"비용1";#N/A,#N/A,FALSE,"비용";#N/A,#N/A,FALSE,"보증2";#N/A,#N/A,FALSE,"보증1";#N/A,#N/A,FALSE,"보증";#N/A,#N/A,FALSE,"손익1";#N/A,#N/A,FALSE,"손익";#N/A,#N/A,FALSE,"부서별매출";#N/A,#N/A,FALSE,"매출"}</definedName>
    <definedName name="qqqqqqqqq" hidden="1">{#N/A,#N/A,FALSE,"인원";#N/A,#N/A,FALSE,"비용2";#N/A,#N/A,FALSE,"비용1";#N/A,#N/A,FALSE,"비용";#N/A,#N/A,FALSE,"보증2";#N/A,#N/A,FALSE,"보증1";#N/A,#N/A,FALSE,"보증";#N/A,#N/A,FALSE,"손익1";#N/A,#N/A,FALSE,"손익";#N/A,#N/A,FALSE,"부서별매출";#N/A,#N/A,FALSE,"매출"}</definedName>
    <definedName name="qqqqqqqqqqq" localSheetId="1">#REF!</definedName>
    <definedName name="qqqqqqqqqqq">#REF!</definedName>
    <definedName name="QTY">#N/A</definedName>
    <definedName name="QULIT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W">[0]!QW</definedName>
    <definedName name="qwe">{30,140,350,160,"",""}</definedName>
    <definedName name="R_COVER" hidden="1">{#N/A,#N/A,FALSE,"단축1";#N/A,#N/A,FALSE,"단축2";#N/A,#N/A,FALSE,"단축3";#N/A,#N/A,FALSE,"장축";#N/A,#N/A,FALSE,"4WD"}</definedName>
    <definedName name="Radio_Cassette" localSheetId="1">#REF!</definedName>
    <definedName name="Radio_Cassette">#REF!</definedName>
    <definedName name="rasApplication1" localSheetId="1">#REF!</definedName>
    <definedName name="rasApplication1">#REF!</definedName>
    <definedName name="rasApplication2" localSheetId="1">#REF!</definedName>
    <definedName name="rasApplication2">#REF!</definedName>
    <definedName name="rasDate1" localSheetId="1">#REF!</definedName>
    <definedName name="rasDate1">#REF!</definedName>
    <definedName name="rasDate2" localSheetId="1">#REF!</definedName>
    <definedName name="rasDate2">#REF!</definedName>
    <definedName name="rasDoc1" localSheetId="1">#REF!</definedName>
    <definedName name="rasDoc1">#REF!</definedName>
    <definedName name="rasDoc2" localSheetId="1">#REF!</definedName>
    <definedName name="rasDoc2">#REF!</definedName>
    <definedName name="Rasmot">#N/A</definedName>
    <definedName name="rasNumber" localSheetId="1">#REF!</definedName>
    <definedName name="rasNumber">#REF!</definedName>
    <definedName name="rasOrgn" localSheetId="1">#REF!</definedName>
    <definedName name="rasOrgn">#REF!</definedName>
    <definedName name="rasRecDay" localSheetId="1">#REF!</definedName>
    <definedName name="rasRecDay">#REF!</definedName>
    <definedName name="rasReceiver" localSheetId="1">#REF!</definedName>
    <definedName name="rasReceiver">#REF!</definedName>
    <definedName name="rasRecMonth" localSheetId="1">#REF!</definedName>
    <definedName name="rasRecMonth">#REF!</definedName>
    <definedName name="rasRecYear" localSheetId="1">#REF!</definedName>
    <definedName name="rasRecYear">#REF!</definedName>
    <definedName name="rasSubject1" localSheetId="1">#REF!</definedName>
    <definedName name="rasSubject1">#REF!</definedName>
    <definedName name="rasSubject2" localSheetId="1">#REF!</definedName>
    <definedName name="rasSubject2">#REF!</definedName>
    <definedName name="rasSum" localSheetId="1">#REF!</definedName>
    <definedName name="rasSum">#REF!</definedName>
    <definedName name="rasWRecSum1" localSheetId="1">#REF!</definedName>
    <definedName name="rasWRecSum1">#REF!</definedName>
    <definedName name="rasWRecSum2" localSheetId="1">#REF!</definedName>
    <definedName name="rasWRecSum2">#REF!</definedName>
    <definedName name="rasWRecSumC" localSheetId="1">#REF!</definedName>
    <definedName name="rasWRecSumC">#REF!</definedName>
    <definedName name="rasWSum1" localSheetId="1">#REF!</definedName>
    <definedName name="rasWSum1">#REF!</definedName>
    <definedName name="rasWSum2" localSheetId="1">#REF!</definedName>
    <definedName name="rasWSum2">#REF!</definedName>
    <definedName name="rasWSumC" localSheetId="1">#REF!</definedName>
    <definedName name="rasWSumC">#REF!</definedName>
    <definedName name="RasxPerBox" localSheetId="1">#REF!</definedName>
    <definedName name="RasxPerBox">#REF!</definedName>
    <definedName name="RATE" localSheetId="1">#REF!</definedName>
    <definedName name="RATE">#REF!</definedName>
    <definedName name="RATIO" localSheetId="1">#REF!</definedName>
    <definedName name="RATIO">#REF!</definedName>
    <definedName name="Raw_Material_Name">"['file://Alexsander/%D0%9C%D0%BE%D0%B8%20%D0%B4%D0%BE%D0%BA%D1%83%D0%BC%D0%B5%D0%BD%D1%82%D1%8B/Documents%20and%20Settings/Administrator/Desktop/MINDA-UZ-AUTOSANAT/New%20PR/Minda-NYX%20Business%20Plan%20old/backupfiles.xls'#$'Cost Template'.$B$8]"</definedName>
    <definedName name="raz_prim" localSheetId="1">#REF!</definedName>
    <definedName name="raz_prim">#REF!</definedName>
    <definedName name="Raz1g3str2" localSheetId="1">#REF!</definedName>
    <definedName name="Raz1g3str2">#REF!</definedName>
    <definedName name="Raz1g7str2" localSheetId="1">#REF!</definedName>
    <definedName name="Raz1g7str2">#REF!</definedName>
    <definedName name="RazdVozduxBox" localSheetId="1">#REF!</definedName>
    <definedName name="RazdVozduxBox">#REF!</definedName>
    <definedName name="RCPTNO">#N/A</definedName>
    <definedName name="re" hidden="1">{#N/A,#N/A,FALSE,"인원";#N/A,#N/A,FALSE,"비용2";#N/A,#N/A,FALSE,"비용1";#N/A,#N/A,FALSE,"비용";#N/A,#N/A,FALSE,"보증2";#N/A,#N/A,FALSE,"보증1";#N/A,#N/A,FALSE,"보증";#N/A,#N/A,FALSE,"손익1";#N/A,#N/A,FALSE,"손익";#N/A,#N/A,FALSE,"부서별매출";#N/A,#N/A,FALSE,"매출"}</definedName>
    <definedName name="Rear" localSheetId="1">#REF!</definedName>
    <definedName name="Rear">#REF!</definedName>
    <definedName name="Rec_Manager" localSheetId="1">#REF!</definedName>
    <definedName name="Rec_Manager">#REF!</definedName>
    <definedName name="Recorder" localSheetId="1">#REF!</definedName>
    <definedName name="Recorder">#REF!</definedName>
    <definedName name="REFNO" localSheetId="1">#REF!</definedName>
    <definedName name="REFNO">#REF!</definedName>
    <definedName name="regions">"['file://A_hasanbayev/%D0%94%D0%9E%D0%A5%D0%9E%D0%94/Profiles/AKobilov/%D0%91%D0%B0%D0%B7%D0%B0/%D0%B0%D1%80%D1%85%D0%B8%D0%B2/%D1%84%D0%B0%D0%BA%D1%82/2001/2001%D1%84%D0%B0%D0%BA%D1%82.xls'#$Guidance.$B$9:.$B$24]"</definedName>
    <definedName name="REMARK">#N/A</definedName>
    <definedName name="REMARK1">"['file:///F:/Akmal%20Korea%20New%20IPO/511/IFO506%2020051'#$'NO.1'.$C$3]"</definedName>
    <definedName name="REMARK2">"['file:///F:/Akmal%20Korea%20New%20IPO/511/IFO506%2020051'#$'NO.1'.$C$3]"</definedName>
    <definedName name="Renault" localSheetId="1">#REF!</definedName>
    <definedName name="Renault">#REF!</definedName>
    <definedName name="Req_Date" localSheetId="1">#REF!</definedName>
    <definedName name="Req_Date">#REF!</definedName>
    <definedName name="Req_DateRUS" localSheetId="1">#REF!</definedName>
    <definedName name="Req_DateRUS">#REF!</definedName>
    <definedName name="Req_Ecp" localSheetId="1">#REF!</definedName>
    <definedName name="Req_Ecp">#REF!</definedName>
    <definedName name="Req_EcpDate" localSheetId="1">#REF!</definedName>
    <definedName name="Req_EcpDate">#REF!</definedName>
    <definedName name="Req_Email" localSheetId="1">#REF!</definedName>
    <definedName name="Req_Email">#REF!</definedName>
    <definedName name="Req_Liable" localSheetId="1">#REF!</definedName>
    <definedName name="Req_Liable">#REF!</definedName>
    <definedName name="Req_LiableAppoint" localSheetId="1">#REF!</definedName>
    <definedName name="Req_LiableAppoint">#REF!</definedName>
    <definedName name="Req_Phones" localSheetId="1">#REF!</definedName>
    <definedName name="Req_Phones">#REF!</definedName>
    <definedName name="RESP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esults" localSheetId="1">[7]Results!#REF!</definedName>
    <definedName name="Results">[7]Results!#REF!</definedName>
    <definedName name="RETE54" hidden="1">{#N/A,#N/A,FALSE,"신규dep";#N/A,#N/A,FALSE,"신규dep-금형상각후";#N/A,#N/A,FALSE,"신규dep-연구비상각후";#N/A,#N/A,FALSE,"신규dep-기계,공구상각후"}</definedName>
    <definedName name="retg3" localSheetId="1">[6]!_a1Z,[6]!_a2Z</definedName>
    <definedName name="retg3">[6]!_a1Z,[6]!_a2Z</definedName>
    <definedName name="rew">{30,140,350,160,"",""}</definedName>
    <definedName name="rexfn" localSheetId="1">#REF!</definedName>
    <definedName name="rexfn">#REF!</definedName>
    <definedName name="rez" hidden="1">{#N/A,#N/A,TRUE,"일정"}</definedName>
    <definedName name="RezultatBox" localSheetId="1">#REF!</definedName>
    <definedName name="RezultatBox">#REF!</definedName>
    <definedName name="rfkm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HD">[0]!RHD</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utoStopPercChange">1.5</definedName>
    <definedName name="RiskCollectDistributionSamples">2</definedName>
    <definedName name="RiskExcelReportsGoInNewWorkbook">FALSE</definedName>
    <definedName name="RiskExcelReportsToGenerate">7167</definedName>
    <definedName name="RiskFixedSeed">1</definedName>
    <definedName name="RiskGenerateExcelReportsAtEndOfSimulation">TRUE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RJAR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LA" localSheetId="1">[6]!RLA</definedName>
    <definedName name="RLA">[6]!RLA</definedName>
    <definedName name="RM" localSheetId="1">#REF!</definedName>
    <definedName name="RM">#REF!</definedName>
    <definedName name="RMC">"['file://Alexsander/%D0%9C%D0%BE%D0%B8%20%D0%B4%D0%BE%D0%BA%D1%83%D0%BC%D0%B5%D0%BD%D1%82%D1%8B/Documents%20and%20Settings/Administrator/Desktop/MINDA-UZ-AUTOSANAT/New%20PR/Minda-NYX%20Business%20Plan%20old/backupfiles.xls'#$'Cost Template'.$B$42:.$D$52]"</definedName>
    <definedName name="RMRMR" localSheetId="1">#REF!</definedName>
    <definedName name="RMRMR">#REF!</definedName>
    <definedName name="RNCLTYPE">#N/A</definedName>
    <definedName name="RO" localSheetId="1">#REF!</definedName>
    <definedName name="RO">#REF!</definedName>
    <definedName name="Rob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dAmBox" localSheetId="1">#REF!</definedName>
    <definedName name="RodAmBox">#REF!</definedName>
    <definedName name="rom">#N/A</definedName>
    <definedName name="ROOF" hidden="1">{#N/A,#N/A,TRUE,"일정"}</definedName>
    <definedName name="ROOF투자명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W" localSheetId="1">#REF!</definedName>
    <definedName name="ROW">#REF!</definedName>
    <definedName name="RP">"['file://A_hasanbayev/%D0%94%D0%9E%D0%A5%D0%9E%D0%94/Profiles/AKobilov/%D0%91%D0%B0%D0%B7%D0%B0/%D0%B0%D1%80%D1%85%D0%B8%D0%B2/%D1%84%D0%B0%D0%BA%D1%82/2001/2001%D1%84%D0%B0%D0%BA%D1%82.xls'#$Guidance.$H$6]"</definedName>
    <definedName name="RP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R" localSheetId="1">#REF!</definedName>
    <definedName name="RR">#REF!</definedName>
    <definedName name="rrr" hidden="1">{#N/A,#N/A,FALSE,"인원";#N/A,#N/A,FALSE,"비용2";#N/A,#N/A,FALSE,"비용1";#N/A,#N/A,FALSE,"비용";#N/A,#N/A,FALSE,"보증2";#N/A,#N/A,FALSE,"보증1";#N/A,#N/A,FALSE,"보증";#N/A,#N/A,FALSE,"손익1";#N/A,#N/A,FALSE,"손익";#N/A,#N/A,FALSE,"부서별매출";#N/A,#N/A,FALSE,"매출"}</definedName>
    <definedName name="rrrr" hidden="1">{#N/A,#N/A,TRUE,"일정"}</definedName>
    <definedName name="rrrrr" hidden="1">{#N/A,#N/A,TRUE,"일정"}</definedName>
    <definedName name="RRRRRR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RT" localSheetId="1">#REF!</definedName>
    <definedName name="RT">#REF!</definedName>
    <definedName name="RT.RTDK" localSheetId="1">#REF!</definedName>
    <definedName name="RT.RTDK">#REF!</definedName>
    <definedName name="rtdidu" localSheetId="1">#REF!</definedName>
    <definedName name="rtdidu">#REF!</definedName>
    <definedName name="rtew">{30,140,350,160,"",""}</definedName>
    <definedName name="rtr" localSheetId="1">#REF!</definedName>
    <definedName name="rtr">#REF!</definedName>
    <definedName name="RT울산시RTDKDK" localSheetId="1">#REF!</definedName>
    <definedName name="RT울산시RTDKDK">#REF!</definedName>
    <definedName name="Rw" localSheetId="1">#REF!</definedName>
    <definedName name="Rw">#REF!</definedName>
    <definedName name="RY" localSheetId="1">#REF!</definedName>
    <definedName name="RY">#REF!</definedName>
    <definedName name="ryttuu" localSheetId="1">#REF!</definedName>
    <definedName name="ryttuu">#REF!</definedName>
    <definedName name="RZVD">#N/A</definedName>
    <definedName name="S">#N/A</definedName>
    <definedName name="S9_">"['file:///F:/Akmal%20Korea%20New%20IPO/511/IFO506%2020051'#$'NO.1'.$B$2]"</definedName>
    <definedName name="sa">{30,140,350,160,"",""}</definedName>
    <definedName name="SA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ana">DATE(yil,oy,1)</definedName>
    <definedName name="SC" hidden="1">{#N/A,#N/A,TRUE,"일정"}</definedName>
    <definedName name="scenario" localSheetId="1">#REF!</definedName>
    <definedName name="scenario">#REF!</definedName>
    <definedName name="Scrap_Cost">"['file://Alexsander/%D0%9C%D0%BE%D0%B8%20%D0%B4%D0%BE%D0%BA%D1%83%D0%BC%D0%B5%D0%BD%D1%82%D1%8B/Documents%20and%20Settings/Administrator/Desktop/MINDA-UZ-AUTOSANAT/New%20PR/Minda-NYX%20Business%20Plan%20old/backupfiles.xls'#$'Cost Template'.$G$70:.$I$74]"</definedName>
    <definedName name="SC금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 localSheetId="1">#REF!</definedName>
    <definedName name="sd">#REF!</definedName>
    <definedName name="SDA"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A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d" hidden="1">{#N/A,#N/A,TRUE,"일정"}</definedName>
    <definedName name="sdddd" localSheetId="1">#REF!</definedName>
    <definedName name="sdddd">#REF!</definedName>
    <definedName name="SDDF" localSheetId="1">#REF!</definedName>
    <definedName name="SDDF">#REF!</definedName>
    <definedName name="sdfg" localSheetId="1">#REF!</definedName>
    <definedName name="sdfg">#REF!</definedName>
    <definedName name="sdfsdfsd">TRUNC((oy-1)/3+1)</definedName>
    <definedName name="sdfsfdf" localSheetId="1">#REF!</definedName>
    <definedName name="sdfsfdf">#REF!</definedName>
    <definedName name="se">{30,140,350,160,"",""}</definedName>
    <definedName name="SEA">"['file:///F:/Akmal%20Korea%20New%20IPO/511/IFO506%2020051'#$'NO.1'.$C$3]"</definedName>
    <definedName name="SEJH" localSheetId="1">#REF!</definedName>
    <definedName name="SEJH">#REF!</definedName>
    <definedName name="SEL" hidden="1">{#N/A,#N/A,TRUE,"일정"}</definedName>
    <definedName name="SELECTOR" hidden="1">{#N/A,#N/A,TRUE,"일정"}</definedName>
    <definedName name="Selitra_SSBox" localSheetId="1">#REF!</definedName>
    <definedName name="Selitra_SSBox">#REF!</definedName>
    <definedName name="Selitra3Box" localSheetId="1">#REF!</definedName>
    <definedName name="Selitra3Box">#REF!</definedName>
    <definedName name="SelitraBox" localSheetId="1">#REF!</definedName>
    <definedName name="SelitraBox">#REF!</definedName>
    <definedName name="sel개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ensitivity_Material">"['file://Uktamn/%D0%BC%D0%BE%D0%B8%20%D0%B4%D0%BE%D0%BA%D1%83%D0%BC%D0%B5%D0%BD%D1%82%D1%8B/WINDOWS/TEMP/022200%20BC-SI.xls'#$'Main Model'.$M$6]"</definedName>
    <definedName name="Sensitivity_Retail_Price">"['file://Uktamn/%D0%BC%D0%BE%D0%B8%20%D0%B4%D0%BE%D0%BA%D1%83%D0%BC%D0%B5%D0%BD%D1%82%D1%8B/WINDOWS/TEMP/022200%20BC-SI.xls'#$'Main Model'.$M$3]"</definedName>
    <definedName name="Sensitivity_Vol">"['file://Uktamn/%D0%BC%D0%BE%D0%B8%20%D0%B4%D0%BE%D0%BA%D1%83%D0%BC%D0%B5%D0%BD%D1%82%D1%8B/WINDOWS/TEMP/022200%20BC-SI.xls'#$'Main Model'.$M$2]"</definedName>
    <definedName name="SEQ">"['file:///F:/Akmal%20Korea%20New%20IPO/511/IFO506%2020051'#$'NO.1'.$C$3]"</definedName>
    <definedName name="SERNO">#N/A</definedName>
    <definedName name="SetBanks">#N/A</definedName>
    <definedName name="SetDay">#N/A</definedName>
    <definedName name="sf">{30,140,350,160,"",""}</definedName>
    <definedName name="SFD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hee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hift_Rates">"['file://Alexsander/%D0%9C%D0%BE%D0%B8%20%D0%B4%D0%BE%D0%BA%D1%83%D0%BC%D0%B5%D0%BD%D1%82%D1%8B/Documents%20and%20Settings/Administrator/Desktop/MINDA-UZ-AUTOSANAT/New%20PR/Minda-NYX%20Business%20Plan%20old/backupfiles.xls'#$'Cost Template'.$G$42:.$I$56]"</definedName>
    <definedName name="SHIN" localSheetId="1">#REF!</definedName>
    <definedName name="SHIN">#REF!</definedName>
    <definedName name="shsh" localSheetId="1">#REF!</definedName>
    <definedName name="shsh">#REF!</definedName>
    <definedName name="shsssreywwet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ianNaBox" localSheetId="1">#REF!</definedName>
    <definedName name="SianNaBox">#REF!</definedName>
    <definedName name="SianNGMKBox" localSheetId="1">#REF!</definedName>
    <definedName name="SianNGMKBox">#REF!</definedName>
    <definedName name="Side_Air_Bag" localSheetId="1">#REF!</definedName>
    <definedName name="Side_Air_Bag">#REF!</definedName>
    <definedName name="SinilkaBox" localSheetId="1">#REF!</definedName>
    <definedName name="SinilkaBox">#REF!</definedName>
    <definedName name="SintezGazBox" localSheetId="1">#REF!</definedName>
    <definedName name="SintezGazBox">#REF!</definedName>
    <definedName name="sjhj" localSheetId="1">#REF!</definedName>
    <definedName name="sjhj">#REF!</definedName>
    <definedName name="sk" localSheetId="1">#REF!</definedName>
    <definedName name="sk">#REF!</definedName>
    <definedName name="SKFK" localSheetId="1">#REF!</definedName>
    <definedName name="SKFK">#REF!</definedName>
    <definedName name="SLL" hidden="1">{#N/A,#N/A,FALSE,"단축1";#N/A,#N/A,FALSE,"단축2";#N/A,#N/A,FALSE,"단축3";#N/A,#N/A,FALSE,"장축";#N/A,#N/A,FALSE,"4WD"}</definedName>
    <definedName name="SLRCPTNO">#N/A</definedName>
    <definedName name="SLSERNO">#N/A</definedName>
    <definedName name="SM_00">63400</definedName>
    <definedName name="SM_01">77300</definedName>
    <definedName name="SM_02">82700</definedName>
    <definedName name="SM_03">85100</definedName>
    <definedName name="SM_04">85700</definedName>
    <definedName name="SM_05">78300</definedName>
    <definedName name="SM_06">3000</definedName>
    <definedName name="SM_07">0</definedName>
    <definedName name="SM_99">4000</definedName>
    <definedName name="SolyankaBox" localSheetId="1">#REF!</definedName>
    <definedName name="SolyankaBox">#REF!</definedName>
    <definedName name="SolyankaKatBox" localSheetId="1">#REF!</definedName>
    <definedName name="SolyankaKatBox">#REF!</definedName>
    <definedName name="SOP일정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OTIME">"['file:///F:/Akmal%20Korea%20New%20IPO/511/IFO506%2020051'#$'NO.1'.$C$3]"</definedName>
    <definedName name="SOU" localSheetId="1">#REF!</definedName>
    <definedName name="SOU">#REF!</definedName>
    <definedName name="SP">"['file:///F:/Akmal%20Korea%20New%20IPO/511/IFO506%2020051'#$'NO.1'.$C$3]"</definedName>
    <definedName name="SPEED_D170" localSheetId="1">#REF!</definedName>
    <definedName name="SPEED_D170">#REF!</definedName>
    <definedName name="SPL" localSheetId="1">#REF!</definedName>
    <definedName name="SPL">#REF!</definedName>
    <definedName name="SPLY" localSheetId="1">#REF!</definedName>
    <definedName name="SPLY">#REF!</definedName>
    <definedName name="SP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R_00">32600</definedName>
    <definedName name="SR_01">38500</definedName>
    <definedName name="SR_02">46100</definedName>
    <definedName name="SR_03">52700</definedName>
    <definedName name="SR_04">53900</definedName>
    <definedName name="SR_05">55400</definedName>
    <definedName name="SR_06">56500</definedName>
    <definedName name="SR_07">57300</definedName>
    <definedName name="SR_99">20700</definedName>
    <definedName name="SS">[0]!SS</definedName>
    <definedName name="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dddd" localSheetId="1">#REF!</definedName>
    <definedName name="sssdddd">#REF!</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[0]!SSSS</definedName>
    <definedName name="ss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SS" localSheetId="1">[6]!SSSSSS</definedName>
    <definedName name="SSSSSS">[6]!SSSSSS</definedName>
    <definedName name="STAR" localSheetId="1">#REF!</definedName>
    <definedName name="STAR">#REF!</definedName>
    <definedName name="STAR1" localSheetId="1">#REF!</definedName>
    <definedName name="STAR1">#REF!</definedName>
    <definedName name="START" localSheetId="1">#REF!</definedName>
    <definedName name="START">#REF!</definedName>
    <definedName name="START2" localSheetId="1">#REF!</definedName>
    <definedName name="START2">#REF!</definedName>
    <definedName name="StartDate" localSheetId="1">#REF!</definedName>
    <definedName name="StartDate">#REF!</definedName>
    <definedName name="STDATE" localSheetId="1">#REF!</definedName>
    <definedName name="STDATE">#REF!</definedName>
    <definedName name="STE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tr1note" localSheetId="1">#REF!</definedName>
    <definedName name="str1note">#REF!</definedName>
    <definedName name="STRIP">"['file:///F:/Akmal%20Korea%20New%20IPO/511/IFO506%2020051'#$'NO.1'.$C$3]"</definedName>
    <definedName name="struc_cost" localSheetId="1">#REF!</definedName>
    <definedName name="struc_cost">#REF!</definedName>
    <definedName name="Structural_Cost">"['file://Uktamn/%D0%BC%D0%BE%D0%B8%20%D0%B4%D0%BE%D0%BA%D1%83%D0%BC%D0%B5%D0%BD%D1%82%D1%8B/WINDOWS/TEMP/022200%20BC-SI.xls'#$'Main Model'.$J$4]"</definedName>
    <definedName name="SulfatBox" localSheetId="1">#REF!</definedName>
    <definedName name="SulfatBox">#REF!</definedName>
    <definedName name="SUMMARY" localSheetId="1">#REF!</definedName>
    <definedName name="SUMMARY">#REF!</definedName>
    <definedName name="Sun_Roof" localSheetId="1">#REF!</definedName>
    <definedName name="Sun_Roof">#REF!</definedName>
    <definedName name="sung" hidden="1">{"'Monthly 1997'!$A$3:$S$89"}</definedName>
    <definedName name="sung2" hidden="1">{"'Monthly 1997'!$A$3:$S$89"}</definedName>
    <definedName name="sung3" hidden="1">{"'Monthly 1997'!$A$3:$S$89"}</definedName>
    <definedName name="SVA" localSheetId="1">#REF!</definedName>
    <definedName name="SVA">#REF!</definedName>
    <definedName name="SVOD">#N/A</definedName>
    <definedName name="SW">"['file:///A:/96_JAPAN/96MEET/JAPAN/%ED%9A%A8%EC%9C%A8%EB%B6%84%EC%84%9D.XLS'#$전체실적.$FO$171:.$FO$171]"</definedName>
    <definedName name="SxemBox" localSheetId="1">#REF!</definedName>
    <definedName name="SxemBox">#REF!</definedName>
    <definedName name="SxemNitronBox" localSheetId="1">#REF!</definedName>
    <definedName name="SxemNitronBox">#REF!</definedName>
    <definedName name="syh" localSheetId="1">#REF!</definedName>
    <definedName name="syh">#REF!</definedName>
    <definedName name="t" localSheetId="1">#REF!</definedName>
    <definedName name="t">#REF!</definedName>
    <definedName name="T1_">"['file:///F:/%EC%98%81%EC%97%85%ED%8C%80/B150/LPG/B150-CT1.xls'#$'NO.1(LPG)'.$B$2]"</definedName>
    <definedName name="T2004HP16" hidden="1">{#N/A,#N/A,TRUE,"일정"}</definedName>
    <definedName name="T200SEL금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200개발계획B" hidden="1">{#N/A,#N/A,FALSE,"단축1";#N/A,#N/A,FALSE,"단축2";#N/A,#N/A,FALSE,"단축3";#N/A,#N/A,FALSE,"장축";#N/A,#N/A,FALSE,"4WD"}</definedName>
    <definedName name="T200팀별투자비" hidden="1">{#N/A,#N/A,TRUE,"일정"}</definedName>
    <definedName name="TAB_BUTTON" localSheetId="1">#REF!</definedName>
    <definedName name="TAB_BUTTON">#REF!</definedName>
    <definedName name="TableName">"Dummy"</definedName>
    <definedName name="Tablica1Структура_рабочих_мест_по_формам_собственности_и_по_видам_деятельности_созданных">#N/A</definedName>
    <definedName name="TANK_BAFFLE" localSheetId="1">#REF!</definedName>
    <definedName name="TANK_BAFFLE">#REF!</definedName>
    <definedName name="TD">#N/A</definedName>
    <definedName name="TEMPQTY">#N/A</definedName>
    <definedName name="TEST" localSheetId="1">#REF!</definedName>
    <definedName name="TEST">#REF!</definedName>
    <definedName name="TEST0" localSheetId="1">#REF!</definedName>
    <definedName name="TEST0">#REF!</definedName>
    <definedName name="test1" localSheetId="1">#REF!</definedName>
    <definedName name="test1">#REF!</definedName>
    <definedName name="test2" localSheetId="1">#REF!</definedName>
    <definedName name="test2">#REF!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FT" localSheetId="1">#REF!,#REF!,#REF!,#REF!</definedName>
    <definedName name="TFT">#REF!,#REF!,#REF!,#REF!</definedName>
    <definedName name="th" localSheetId="1">#REF!</definedName>
    <definedName name="th">#REF!</definedName>
    <definedName name="ThisCompanyName">"['file:///E:/My%20Documents/%D0%A1%D0%B5%D0%B1%D0%B5%D1%81%D1%82%D0%BE%D0%B8%D0%BC%D0%BE%D1%81%D1%82%D1%8C/My%20Documents/BUTCE%20BMU_2000/Bmu_2000.xls'#$G4.$B$2]"</definedName>
    <definedName name="Tilt_Steering" localSheetId="1">#REF!</definedName>
    <definedName name="Tilt_Steering">#REF!</definedName>
    <definedName name="TiomochBox" localSheetId="1">#REF!</definedName>
    <definedName name="TiomochBox">#REF!</definedName>
    <definedName name="TI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itul_INN" localSheetId="1">#REF!</definedName>
    <definedName name="Titul_INN">#REF!</definedName>
    <definedName name="Titul_OKONX" localSheetId="1">#REF!</definedName>
    <definedName name="Titul_OKONX">#REF!</definedName>
    <definedName name="Titul_OKPO" localSheetId="1">#REF!</definedName>
    <definedName name="Titul_OKPO">#REF!</definedName>
    <definedName name="Titul_OrgName" localSheetId="1">#REF!</definedName>
    <definedName name="Titul_OrgName">#REF!</definedName>
    <definedName name="Titul_PostAddress" localSheetId="1">#REF!</definedName>
    <definedName name="Titul_PostAddress">#REF!</definedName>
    <definedName name="Titul_SOATO" localSheetId="1">#REF!</definedName>
    <definedName name="Titul_SOATO">#REF!</definedName>
    <definedName name="Titul_YEARRUS" localSheetId="1">#REF!</definedName>
    <definedName name="Titul_YEARRUS">#REF!</definedName>
    <definedName name="Titul_YEARUZB" localSheetId="1">#REF!</definedName>
    <definedName name="Titul_YEARUZB">#REF!</definedName>
    <definedName name="T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K" hidden="1">{#N/A,#N/A,FALSE,"인원";#N/A,#N/A,FALSE,"비용2";#N/A,#N/A,FALSE,"비용1";#N/A,#N/A,FALSE,"비용";#N/A,#N/A,FALSE,"보증2";#N/A,#N/A,FALSE,"보증1";#N/A,#N/A,FALSE,"보증";#N/A,#N/A,FALSE,"손익1";#N/A,#N/A,FALSE,"손익";#N/A,#N/A,FALSE,"부서별매출";#N/A,#N/A,FALSE,"매출"}</definedName>
    <definedName name="tlfAprt" localSheetId="1">#REF!</definedName>
    <definedName name="tlfAprt">#REF!</definedName>
    <definedName name="tlfBank" localSheetId="1">#REF!</definedName>
    <definedName name="tlfBank">#REF!</definedName>
    <definedName name="tlfCorp" localSheetId="1">#REF!</definedName>
    <definedName name="tlfCorp">#REF!</definedName>
    <definedName name="tlfCount" localSheetId="1">#REF!</definedName>
    <definedName name="tlfCount">#REF!</definedName>
    <definedName name="tlfFIO" localSheetId="1">#REF!</definedName>
    <definedName name="tlfFIO">#REF!</definedName>
    <definedName name="tlfHouse" localSheetId="1">#REF!</definedName>
    <definedName name="tlfHouse">#REF!</definedName>
    <definedName name="tlfKAprt" localSheetId="1">#REF!</definedName>
    <definedName name="tlfKAprt">#REF!</definedName>
    <definedName name="tlfKBank" localSheetId="1">#REF!</definedName>
    <definedName name="tlfKBank">#REF!</definedName>
    <definedName name="tlfKCorp" localSheetId="1">#REF!</definedName>
    <definedName name="tlfKCorp">#REF!</definedName>
    <definedName name="tlfKCount" localSheetId="1">#REF!</definedName>
    <definedName name="tlfKCount">#REF!</definedName>
    <definedName name="tlfKFio" localSheetId="1">#REF!</definedName>
    <definedName name="tlfKFio">#REF!</definedName>
    <definedName name="tlfKHouse" localSheetId="1">#REF!</definedName>
    <definedName name="tlfKHouse">#REF!</definedName>
    <definedName name="tlfKMonth" localSheetId="1">#REF!</definedName>
    <definedName name="tlfKMonth">#REF!</definedName>
    <definedName name="tlfKStreet" localSheetId="1">#REF!</definedName>
    <definedName name="tlfKStreet">#REF!</definedName>
    <definedName name="tlfKSum" localSheetId="1">#REF!</definedName>
    <definedName name="tlfKSum">#REF!</definedName>
    <definedName name="tlfKTarif" localSheetId="1">#REF!</definedName>
    <definedName name="tlfKTarif">#REF!</definedName>
    <definedName name="tlfKTlfNum" localSheetId="1">#REF!</definedName>
    <definedName name="tlfKTlfNum">#REF!</definedName>
    <definedName name="tlfKTotal" localSheetId="1">#REF!</definedName>
    <definedName name="tlfKTotal">#REF!</definedName>
    <definedName name="tlfKYear" localSheetId="1">#REF!</definedName>
    <definedName name="tlfKYear">#REF!</definedName>
    <definedName name="tlfMonth" localSheetId="1">#REF!</definedName>
    <definedName name="tlfMonth">#REF!</definedName>
    <definedName name="tlfStreet" localSheetId="1">#REF!</definedName>
    <definedName name="tlfStreet">#REF!</definedName>
    <definedName name="tlfSum" localSheetId="1">#REF!</definedName>
    <definedName name="tlfSum">#REF!</definedName>
    <definedName name="tlfTarif" localSheetId="1">#REF!</definedName>
    <definedName name="tlfTarif">#REF!</definedName>
    <definedName name="tlfTlfNum" localSheetId="1">#REF!</definedName>
    <definedName name="tlfTlfNum">#REF!</definedName>
    <definedName name="tlfTotal" localSheetId="1">#REF!</definedName>
    <definedName name="tlfTotal">#REF!</definedName>
    <definedName name="tlfYear" localSheetId="1">#REF!</definedName>
    <definedName name="tlfYear">#REF!</definedName>
    <definedName name="TOOL_OFF" localSheetId="1">#REF!</definedName>
    <definedName name="TOOL_OFF">#REF!</definedName>
    <definedName name="To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OT" localSheetId="1">#REF!</definedName>
    <definedName name="TOT">#REF!</definedName>
    <definedName name="total" localSheetId="1">[0]!дел/1000</definedName>
    <definedName name="total">[0]!дел/1000</definedName>
    <definedName name="tpds0409_RAW_DATA_0318_List" localSheetId="1">#REF!</definedName>
    <definedName name="tpds0409_RAW_DATA_0318_List">#REF!</definedName>
    <definedName name="tr" localSheetId="1">#REF!</definedName>
    <definedName name="tr">#REF!</definedName>
    <definedName name="tr_D">"['file://Alexsander/%D0%9C%D0%BE%D0%B8%20%D0%B4%D0%BE%D0%BA%D1%83%D0%BC%D0%B5%D0%BD%D1%82%D1%8B/Documents%20and%20Settings/Administrator/Desktop/MINDA-UZ-AUTOSANAT/Minda-NYX%20Financials.xls'#$'Tool Room '.$D$18]"</definedName>
    <definedName name="tre">{30,140,350,160,"",""}</definedName>
    <definedName name="tre_E">"['file://Alexsander/%D0%9C%D0%BE%D0%B8%20%D0%B4%D0%BE%D0%BA%D1%83%D0%BC%D0%B5%D0%BD%D1%82%D1%8B/Documents%20and%20Settings/Ravindrar/Desktop/backupfiles.xls'#$'T - room expense ( 7 )'.$E$14]"</definedName>
    <definedName name="tr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RUNK_TAILGATE_HANDLE" localSheetId="1">#REF!</definedName>
    <definedName name="TRUNK_TAILGATE_HANDLE">#REF!</definedName>
    <definedName name="TRXNAMT" localSheetId="1">#REF!</definedName>
    <definedName name="TRXNAMT">#REF!</definedName>
    <definedName name="TRXNDESC">#N/A</definedName>
    <definedName name="TRXNFAMT">#N/A</definedName>
    <definedName name="TRXNQTY">#N/A</definedName>
    <definedName name="tt" hidden="1">{#N/A,#N/A,TRUE,"일정"}</definedName>
    <definedName name="TT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T" localSheetId="1">#REF!</definedName>
    <definedName name="TTT">#REF!</definedName>
    <definedName name="TTTT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XH" localSheetId="1">#REF!</definedName>
    <definedName name="TXH">#REF!</definedName>
    <definedName name="TXK" localSheetId="1">#REF!</definedName>
    <definedName name="TXK">#REF!</definedName>
    <definedName name="ty">{30,140,350,160,"",""}</definedName>
    <definedName name="TY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T" localSheetId="1">#REF!</definedName>
    <definedName name="TYT">#REF!</definedName>
    <definedName name="tyu">{30,140,350,160,"",""}</definedName>
    <definedName name="u" localSheetId="1">#REF!</definedName>
    <definedName name="u">#REF!</definedName>
    <definedName name="u100ti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u100to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UglekisBox" localSheetId="1">#REF!</definedName>
    <definedName name="UglekisBox">#REF!</definedName>
    <definedName name="uiy">{30,140,350,160,"",""}</definedName>
    <definedName name="Uksus70Box" localSheetId="1">#REF!</definedName>
    <definedName name="Uksus70Box">#REF!</definedName>
    <definedName name="Uksus99Box" localSheetId="1">#REF!</definedName>
    <definedName name="Uksus99Box">#REF!</definedName>
    <definedName name="UNIT">#N/A</definedName>
    <definedName name="unlever" localSheetId="1">#REF!</definedName>
    <definedName name="unlever">#REF!</definedName>
    <definedName name="UOM">#N/A</definedName>
    <definedName name="UP_KOPIE" localSheetId="1">#REF!</definedName>
    <definedName name="UP_KOPIE">#REF!</definedName>
    <definedName name="UPC" localSheetId="1">#REF!</definedName>
    <definedName name="UPC">#REF!</definedName>
    <definedName name="ure">#N/A</definedName>
    <definedName name="uu" localSheetId="1">#REF!</definedName>
    <definedName name="uu">#REF!</definedName>
    <definedName name="uuu" hidden="1">{#N/A,#N/A,FALSE,"인원";#N/A,#N/A,FALSE,"비용2";#N/A,#N/A,FALSE,"비용1";#N/A,#N/A,FALSE,"비용";#N/A,#N/A,FALSE,"보증2";#N/A,#N/A,FALSE,"보증1";#N/A,#N/A,FALSE,"보증";#N/A,#N/A,FALSE,"손익1";#N/A,#N/A,FALSE,"손익";#N/A,#N/A,FALSE,"부서별매출";#N/A,#N/A,FALSE,"매출"}</definedName>
    <definedName name="UUUUUU" hidden="1">{#N/A,#N/A,FALSE,"인원";#N/A,#N/A,FALSE,"비용2";#N/A,#N/A,FALSE,"비용1";#N/A,#N/A,FALSE,"비용";#N/A,#N/A,FALSE,"보증2";#N/A,#N/A,FALSE,"보증1";#N/A,#N/A,FALSE,"보증";#N/A,#N/A,FALSE,"손익1";#N/A,#N/A,FALSE,"손익";#N/A,#N/A,FALSE,"부서별매출";#N/A,#N/A,FALSE,"매출"}</definedName>
    <definedName name="uy">{30,140,350,160,"",""}</definedName>
    <definedName name="uyjh">{30,140,350,160,"",""}</definedName>
    <definedName name="uyt">{30,140,350,160,"",""}</definedName>
    <definedName name="v">{30,140,350,160,"",""}</definedName>
    <definedName name="V222SEL종합"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V3_">"['file:///F:/Akmal%20Korea%20New%20IPO/511/IFO506%2020051'#$'NO.1'.$B$2]"</definedName>
    <definedName name="VarABox" localSheetId="1">#REF!</definedName>
    <definedName name="VarABox">#REF!</definedName>
    <definedName name="VarBBox" localSheetId="1">#REF!</definedName>
    <definedName name="VarBBox">#REF!</definedName>
    <definedName name="vb" localSheetId="1">#REF!</definedName>
    <definedName name="vb">#REF!</definedName>
    <definedName name="vbghh" localSheetId="1">#REF!</definedName>
    <definedName name="vbghh">#REF!</definedName>
    <definedName name="vcx">{30,140,350,160,"",""}</definedName>
    <definedName name="VDSAG" hidden="1">{#N/A,#N/A,TRUE,"일정"}</definedName>
    <definedName name="VENDOR">#N/A</definedName>
    <definedName name="VII.LAYOU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vnmvm" localSheetId="1">#REF!</definedName>
    <definedName name="vnmvm">#REF!</definedName>
    <definedName name="VNPNO">#N/A</definedName>
    <definedName name="volume_sensitivity" localSheetId="1">#REF!</definedName>
    <definedName name="volume_sensitivity">#REF!</definedName>
    <definedName name="VozduxKIP450Box" localSheetId="1">#REF!</definedName>
    <definedName name="VozduxKIP450Box">#REF!</definedName>
    <definedName name="VV" localSheetId="1">#REF!</definedName>
    <definedName name="VV">#REF!</definedName>
    <definedName name="vx" localSheetId="1">#REF!</definedName>
    <definedName name="vx">#REF!</definedName>
    <definedName name="vxzdgsdfg" localSheetId="1">#REF!</definedName>
    <definedName name="vxzdgsdfg">#REF!</definedName>
    <definedName name="w" hidden="1">{#N/A,#N/A,FALSE,"인원";#N/A,#N/A,FALSE,"비용2";#N/A,#N/A,FALSE,"비용1";#N/A,#N/A,FALSE,"비용";#N/A,#N/A,FALSE,"보증2";#N/A,#N/A,FALSE,"보증1";#N/A,#N/A,FALSE,"보증";#N/A,#N/A,FALSE,"손익1";#N/A,#N/A,FALSE,"손익";#N/A,#N/A,FALSE,"부서별매출";#N/A,#N/A,FALSE,"매출"}</definedName>
    <definedName name="W.SHOP">[0]!W.SHOP</definedName>
    <definedName name="W4_">"['file:///F:/Akmal%20Korea%20New%20IPO/511/IFO506%2020051'#$'NO.1'.$B$2]"</definedName>
    <definedName name="wa" localSheetId="1">#REF!</definedName>
    <definedName name="wa">#REF!</definedName>
    <definedName name="WCa" localSheetId="1">#REF!</definedName>
    <definedName name="WCa">#REF!</definedName>
    <definedName name="wcw" localSheetId="1">[6]!wcw</definedName>
    <definedName name="wcw">[6]!wcw</definedName>
    <definedName name="we">{30,140,350,160,"",""}</definedName>
    <definedName name="weeee" hidden="1">{#N/A,#N/A,FALSE,"인원";#N/A,#N/A,FALSE,"비용2";#N/A,#N/A,FALSE,"비용1";#N/A,#N/A,FALSE,"비용";#N/A,#N/A,FALSE,"보증2";#N/A,#N/A,FALSE,"보증1";#N/A,#N/A,FALSE,"보증";#N/A,#N/A,FALSE,"손익1";#N/A,#N/A,FALSE,"손익";#N/A,#N/A,FALSE,"부서별매출";#N/A,#N/A,FALSE,"매출"}</definedName>
    <definedName name="wer">{30,140,350,160,"",""}</definedName>
    <definedName name="WERT" localSheetId="1">#REF!</definedName>
    <definedName name="WERT">#REF!</definedName>
    <definedName name="WEW" localSheetId="1">#REF!</definedName>
    <definedName name="WEW">#REF!</definedName>
    <definedName name="wf">{30,140,350,160,"",""}</definedName>
    <definedName name="WFL" localSheetId="1">#REF!,#REF!</definedName>
    <definedName name="WFL">#REF!,#REF!</definedName>
    <definedName name="wgeaw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HNO">#N/A</definedName>
    <definedName name="whole" localSheetId="1">#REF!</definedName>
    <definedName name="whole">#REF!</definedName>
    <definedName name="WIL" localSheetId="1">#REF!,#REF!</definedName>
    <definedName name="WIL">#REF!,#REF!</definedName>
    <definedName name="WIR" localSheetId="1">#REF!,#REF!</definedName>
    <definedName name="WIR">#REF!,#REF!</definedName>
    <definedName name="working_cap" localSheetId="1">#REF!</definedName>
    <definedName name="working_cap">#REF!</definedName>
    <definedName name="WP투자사업개요"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q" localSheetId="1">#REF!</definedName>
    <definedName name="wq">#REF!</definedName>
    <definedName name="wqe">{30,140,350,160,"",""}</definedName>
    <definedName name="wr" localSheetId="1" hidden="1">#REF!</definedName>
    <definedName name="wr" hidden="1">#REF!</definedName>
    <definedName name="wr34t" localSheetId="1">[6]!_a1Z,[6]!_a2Z</definedName>
    <definedName name="wr34t">[6]!_a1Z,[6]!_a2Z</definedName>
    <definedName name="WRE" localSheetId="1">#REF!</definedName>
    <definedName name="WRE">#REF!</definedName>
    <definedName name="wrn.????._.??????." hidden="1">{#N/A,#N/A,FALSE,"???,??";#N/A,#N/A,FALSE,"????";#N/A,#N/A,FALSE,"???";#N/A,#N/A,FALSE,"??";#N/A,#N/A,FALSE,"??";#N/A,#N/A,FALSE,"??";#N/A,#N/A,FALSE,"??";#N/A,#N/A,FALSE,"???";#N/A,#N/A,FALSE,"??";#N/A,#N/A,FALSE,"??";#N/A,#N/A,FALSE,"??";#N/A,#N/A,FALSE,"??";#N/A,#N/A,FALSE,"????";#N/A,#N/A,FALSE,"??????";#N/A,#N/A,FALSE,"????"}</definedName>
    <definedName name="wrn.ACCEL._.PERF." hidden="1">{#N/A,#N/A,FALSE,"입력SHT"}</definedName>
    <definedName name="wrn.ccr." hidden="1">{#N/A,#N/A,FALSE,"BODY"}</definedName>
    <definedName name="wrn.Controlled._.Shipping._.Orion." hidden="1">{#N/A,#N/A,FALSE,"Repair";#N/A,#N/A,FALSE,"Audit Room";#N/A,#N/A,FALSE,"Simulator"}</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Financial._.Projections." hidden="1">{"Table 1 - Summary Financial Projections",#N/A,FALSE,"FINANCIAL PROJECTIONS";"Table 2 - KPI",#N/A,FALSE,"FINANCIAL PROJECTIONS";"Table 3 - Wastewater Tariffs",#N/A,FALSE,"FINANCIAL PROJECTIONS";"Table 4 - Income Statements",#N/A,FALSE,"FINANCIAL PROJECTIONS";"Table 5 - Cash Flow Statements",#N/A,FALSE,"FINANCIAL PROJECTIONS";"Table 6 - Balance Sheets",#N/A,FALSE,"FINANCIAL PROJECTIONS";"Table 7 - Unit Cost Structure",#N/A,FALSE,"FINANCIAL PROJECTIONS"}</definedName>
    <definedName name="wrn.HWITEM." hidden="1">{#N/A,#N/A,FALSE,"삼진정공";#N/A,#N/A,FALSE,"영신금속";#N/A,#N/A,FALSE,"태양금속";#N/A,#N/A,FALSE,"진합정공";#N/A,#N/A,FALSE,"코리아";#N/A,#N/A,FALSE,"풍강금속";#N/A,#N/A,FALSE,"선일기계"}</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KIM2."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wrn.Print._.All."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RPT." hidden="1">{#N/A,#N/A,FALSE,"인원";#N/A,#N/A,FALSE,"비용2";#N/A,#N/A,FALSE,"비용1";#N/A,#N/A,FALSE,"비용";#N/A,#N/A,FALSE,"보증2";#N/A,#N/A,FALSE,"보증1";#N/A,#N/A,FALSE,"보증";#N/A,#N/A,FALSE,"손익1";#N/A,#N/A,FALSE,"손익";#N/A,#N/A,FALSE,"부서별매출";#N/A,#N/A,FALSE,"매출"}</definedName>
    <definedName name="wrn.SHIN." hidden="1">{#N/A,#N/A,FALSE,"LANOS표면현황";#N/A,#N/A,FALSE,"표면처리업체별";#N/A,#N/A,FALSE,"사양별";#N/A,#N/A,FALSE,"제작업체별";#N/A,#N/A,FALSE,"장착부위";#N/A,#N/A,FALSE,"업체주소";#N/A,#N/A,FALSE,"불량현황"}</definedName>
    <definedName name="wrn.고명석._.하반기._.업무보고." hidden="1">{#N/A,#N/A,FALSE,"검사-1";#N/A,#N/A,FALSE,"품질관리공정도";#N/A,#N/A,FALSE,"DR-1";#N/A,#N/A,FALSE,"DR-부적합";#N/A,#N/A,FALSE,"검사-부적합";#N/A,#N/A,FALSE,"검사기준서"}</definedName>
    <definedName name="wrn.남재연._.하반기._.업무보고." hidden="1">{#N/A,#N/A,FALSE,"DR-부적합";#N/A,#N/A,FALSE,"DR-제조공정";#N/A,#N/A,FALSE,"검사-부적합";#N/A,#N/A,FALSE,"검사기준서";#N/A,#N/A,FALSE,"품질관리공정도";#N/A,#N/A,FALSE,"검사-1";#N/A,#N/A,FALSE,"DR-1"}</definedName>
    <definedName name="wrn.신규dep._.full._.set." hidden="1">{#N/A,#N/A,FALSE,"신규dep";#N/A,#N/A,FALSE,"신규dep-금형상각후";#N/A,#N/A,FALSE,"신규dep-연구비상각후";#N/A,#N/A,FALSE,"신규dep-기계,공구상각후"}</definedName>
    <definedName name="wrn.윤원훈._.하반기._.보고." hidden="1">{#N/A,#N/A,FALSE,"검사-1";#N/A,#N/A,FALSE,"품질관리공정도";#N/A,#N/A,FALSE,"DR-1";#N/A,#N/A,FALSE,"검사-부적합";#N/A,#N/A,FALSE,"DR-부적합";#N/A,#N/A,FALSE,"검사기준서"}</definedName>
    <definedName name="wrn.이사님." hidden="1">{#N/A,#N/A,TRUE,"이사님";#N/A,#N/A,TRUE,"이사님"}</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전부인쇄." hidden="1">{#N/A,#N/A,FALSE,"단축1";#N/A,#N/A,FALSE,"단축2";#N/A,#N/A,FALSE,"단축3";#N/A,#N/A,FALSE,"장축";#N/A,#N/A,FALSE,"4WD"}</definedName>
    <definedName name="wrn.주간._.보고." hidden="1">{#N/A,#N/A,TRUE,"일정"}</definedName>
    <definedName name="wrn.표면처리._.현황." hidden="1">{#N/A,#N/A,FALSE,"불량현황";#N/A,#N/A,FALSE,"표면처리업체별";#N/A,#N/A,FALSE,"사양별";#N/A,#N/A,FALSE,"제작업체별";#N/A,#N/A,FALSE,"업체주소";#N/A,#N/A,FALSE,"장착부위";#N/A,#N/A,FALSE,"V-100표면현황 (2)"}</definedName>
    <definedName name="wrn.하반기2팀._.보고서." hidden="1">{#N/A,#N/A,FALSE,"검사기준서";#N/A,#N/A,FALSE,"품질관리공정도";#N/A,#N/A,FALSE,"검사기준서 data";#N/A,#N/A,FALSE,"품질관리공정도 data";#N/A,#N/A,FALSE,"dr제조공정현황";#N/A,#N/A,FALSE,"DR-1";#N/A,#N/A,FALSE,"검사수행상태감사";#N/A,#N/A,FALSE,"검사수행상태감사data"}</definedName>
    <definedName name="wrn.허치환씨._.하반기._.자료." hidden="1">{#N/A,#N/A,FALSE,"검사-1";#N/A,#N/A,FALSE,"품질관리공정도";#N/A,#N/A,FALSE,"DR-1";#N/A,#N/A,FALSE,"DR-부적합";#N/A,#N/A,FALSE,"DR-제조공정";#N/A,#N/A,FALSE,"검사-부적합";#N/A,#N/A,FALSE,"검사기준서"}</definedName>
    <definedName name="ws">{30,140,350,160,"",""}</definedName>
    <definedName name="wsd" localSheetId="1">#REF!</definedName>
    <definedName name="wsd">#REF!</definedName>
    <definedName name="wt">{30,140,350,160,"",""}</definedName>
    <definedName name="WTR" localSheetId="1">#REF!</definedName>
    <definedName name="WTR">#REF!</definedName>
    <definedName name="wv">{30,140,350,160,"",""}</definedName>
    <definedName name="ww" localSheetId="1">#REF!</definedName>
    <definedName name="ww">#REF!</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hidden="1">{#N/A,#N/A,TRUE,"일정"}</definedName>
    <definedName name="WW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x">{30,140,350,160,"",""}</definedName>
    <definedName name="wy">{30,140,350,160,"",""}</definedName>
    <definedName name="wz" localSheetId="1">#REF!</definedName>
    <definedName name="wz">#REF!</definedName>
    <definedName name="W행" localSheetId="1">#REF!</definedName>
    <definedName name="W행">#REF!</definedName>
    <definedName name="x">{30,140,350,160,"",""}</definedName>
    <definedName name="X5_">"['file:///F:/Akmal%20Korea%20New%20IPO/511/IFO506%2020051'#$'NO.1'.$B$2]"</definedName>
    <definedName name="XCCPL15067A01" localSheetId="1">#REF!</definedName>
    <definedName name="XCCPL15067A01">#REF!</definedName>
    <definedName name="xcv">{30,140,350,160,"",""}</definedName>
    <definedName name="xczx">{30,140,350,160,"",""}</definedName>
    <definedName name="XD_00">169900</definedName>
    <definedName name="XD_01">272600</definedName>
    <definedName name="XD_02">301800</definedName>
    <definedName name="XD_03">309400</definedName>
    <definedName name="XD_04">309100</definedName>
    <definedName name="XD_05">114700</definedName>
    <definedName name="XD_06">26600</definedName>
    <definedName name="XD_07">0</definedName>
    <definedName name="XD_99">0</definedName>
    <definedName name="xdfh" localSheetId="1">#REF!</definedName>
    <definedName name="xdfh">#REF!</definedName>
    <definedName name="xd품확일정" hidden="1">{#N/A,#N/A,FALSE,"단축1";#N/A,#N/A,FALSE,"단축2";#N/A,#N/A,FALSE,"단축3";#N/A,#N/A,FALSE,"장축";#N/A,#N/A,FALSE,"4WD"}</definedName>
    <definedName name="xfhdfj" localSheetId="1">#REF!</definedName>
    <definedName name="xfhdfj">#REF!</definedName>
    <definedName name="XG¾×¼C" localSheetId="1">#REF!</definedName>
    <definedName name="XG¾×¼C">#REF!</definedName>
    <definedName name="XG¾×¼Ç" localSheetId="1">#REF!</definedName>
    <definedName name="XG¾×¼Ç">#REF!</definedName>
    <definedName name="XG액션" localSheetId="1">#REF!</definedName>
    <definedName name="XG액션">#REF!</definedName>
    <definedName name="XlorBox" localSheetId="1">#REF!</definedName>
    <definedName name="XlorBox">#REF!</definedName>
    <definedName name="Xolod2Box" localSheetId="1">#REF!</definedName>
    <definedName name="Xolod2Box">#REF!</definedName>
    <definedName name="Xolod5Box" localSheetId="1">#REF!</definedName>
    <definedName name="Xolod5Box">#REF!</definedName>
    <definedName name="Xolod7Box" localSheetId="1">#REF!</definedName>
    <definedName name="Xolod7Box">#REF!</definedName>
    <definedName name="XOVBox" localSheetId="1">#REF!</definedName>
    <definedName name="XOVBox">#REF!</definedName>
    <definedName name="xvcvcxzdsfs" localSheetId="1">#REF!</definedName>
    <definedName name="xvcvcxzdsfs">#REF!</definedName>
    <definedName name="xx" localSheetId="1">#REF!</definedName>
    <definedName name="xx">#REF!</definedName>
    <definedName name="XXX" localSheetId="1">#REF!</definedName>
    <definedName name="XXX">#REF!</definedName>
    <definedName name="XXXX"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XZV" localSheetId="1">#REF!</definedName>
    <definedName name="XZV">#REF!</definedName>
    <definedName name="y" localSheetId="1">#REF!</definedName>
    <definedName name="y">#REF!</definedName>
    <definedName name="year">"['file://A_hasanbayev/%D0%94%D0%9E%D0%A5%D0%9E%D0%94/Profiles/AKobilov/%D0%91%D0%B0%D0%B7%D0%B0/%D0%B0%D1%80%D1%85%D0%B8%D0%B2/%D1%84%D0%B0%D0%BA%D1%82/2001/2001%D1%84%D0%B0%D0%BA%D1%82.xls'#$Guidance.$F$9:.$F$15]"</definedName>
    <definedName name="YEN" localSheetId="1">#REF!</definedName>
    <definedName name="YEN">#REF!</definedName>
    <definedName name="yil">#N/A</definedName>
    <definedName name="YP">"['file://A_hasanbayev/%D0%94%D0%9E%D0%A5%D0%9E%D0%94/Profiles/AKobilov/%D0%91%D0%B0%D0%B7%D0%B0/%D0%B0%D1%80%D1%85%D0%B8%D0%B2/%D1%84%D0%B0%D0%BA%D1%82/2001/2001%D1%84%D0%B0%D0%BA%D1%82.xls'#$Guidance.$H$2]"</definedName>
    <definedName name="yt">{30,140,350,160,"",""}</definedName>
    <definedName name="ytr">{30,140,350,160,"",""}</definedName>
    <definedName name="YTTT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tu">{30,140,350,160,"",""}</definedName>
    <definedName name="yy">#N/A</definedName>
    <definedName name="YYY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YY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YYY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YYYY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부서" localSheetId="1">#REF!</definedName>
    <definedName name="Y부서">#REF!</definedName>
    <definedName name="z">{30,140,350,160,"",""}</definedName>
    <definedName name="Z_1D408E72_59E9_4981_9A27_AF423D050CDD_.wvu.Cols" localSheetId="1" hidden="1">#REF!</definedName>
    <definedName name="Z_1D408E72_59E9_4981_9A27_AF423D050CDD_.wvu.Cols" hidden="1">#REF!</definedName>
    <definedName name="Z_1D408E72_59E9_4981_9A27_AF423D050CDD_.wvu.PrintArea" localSheetId="1" hidden="1">#REF!</definedName>
    <definedName name="Z_1D408E72_59E9_4981_9A27_AF423D050CDD_.wvu.PrintArea" hidden="1">#REF!</definedName>
    <definedName name="Z_1D408E72_59E9_4981_9A27_AF423D050CDD_.wvu.Rows" localSheetId="1" hidden="1">#REF!,#REF!</definedName>
    <definedName name="Z_1D408E72_59E9_4981_9A27_AF423D050CDD_.wvu.Rows" hidden="1">#REF!,#REF!</definedName>
    <definedName name="Z_28E99C00_2E50_4A25_9D21_7801798C21BD_.wvu.PrintArea" localSheetId="1" hidden="1">#REF!</definedName>
    <definedName name="Z_28E99C00_2E50_4A25_9D21_7801798C21BD_.wvu.PrintArea" hidden="1">#REF!</definedName>
    <definedName name="Z_363221E4_558F_4717_B6AD_63B76229A86A_.wvu.PrintArea" localSheetId="1" hidden="1">#REF!</definedName>
    <definedName name="Z_363221E4_558F_4717_B6AD_63B76229A86A_.wvu.PrintArea" hidden="1">#REF!</definedName>
    <definedName name="Z_3A9B8CE0_90FE_45F7_B16A_6C9B6CFEF69B_.wvu.PrintTitles" hidden="1">[8]оборот!$A$1:$B$65536,[8]оборот!$A$1:$IV$1</definedName>
    <definedName name="Z_5167EBEB_44EA_47B0_97C1_BDFB74A1E9C1_.wvu.PrintArea" localSheetId="1" hidden="1">#REF!</definedName>
    <definedName name="Z_5167EBEB_44EA_47B0_97C1_BDFB74A1E9C1_.wvu.PrintArea" hidden="1">#REF!</definedName>
    <definedName name="Z_52A70739_45F6_4D94_BB2B_E6CE9DB3F670_.wvu.PrintArea" localSheetId="1" hidden="1">#REF!</definedName>
    <definedName name="Z_52A70739_45F6_4D94_BB2B_E6CE9DB3F670_.wvu.PrintArea" hidden="1">#REF!</definedName>
    <definedName name="Z_7567EFF5_A760_4BD2_9783_0E4DA1CF40E5_.wvu.PrintArea" localSheetId="1" hidden="1">#REF!</definedName>
    <definedName name="Z_7567EFF5_A760_4BD2_9783_0E4DA1CF40E5_.wvu.PrintArea" hidden="1">#REF!</definedName>
    <definedName name="Z_86A21AE1_D222_11D6_8098_444553540000_.wvu.Cols" hidden="1">#N/A</definedName>
    <definedName name="Z_90AC4916_08D5_4B9F_B8B9_D84EFD8CA14D_.wvu.PrintArea" localSheetId="1" hidden="1">#REF!</definedName>
    <definedName name="Z_90AC4916_08D5_4B9F_B8B9_D84EFD8CA14D_.wvu.PrintArea" hidden="1">#REF!</definedName>
    <definedName name="Z_90AC4916_08D5_4B9F_B8B9_D84EFD8CA14D_.wvu.Rows" localSheetId="1" hidden="1">#REF!,#REF!</definedName>
    <definedName name="Z_90AC4916_08D5_4B9F_B8B9_D84EFD8CA14D_.wvu.Rows" hidden="1">#REF!,#REF!</definedName>
    <definedName name="Z_A4A9DF7B_AB71_4A4B_9F81_D0DED06B6979_.wvu.PrintArea" localSheetId="1" hidden="1">#REF!</definedName>
    <definedName name="Z_A4A9DF7B_AB71_4A4B_9F81_D0DED06B6979_.wvu.PrintArea" hidden="1">#REF!</definedName>
    <definedName name="Z_A4A9DF7B_AB71_4A4B_9F81_D0DED06B6979_.wvu.Rows" localSheetId="1" hidden="1">#REF!,#REF!</definedName>
    <definedName name="Z_A4A9DF7B_AB71_4A4B_9F81_D0DED06B6979_.wvu.Rows" hidden="1">#REF!,#REF!</definedName>
    <definedName name="Z_A72D7F17_E843_45F5_A257_DC060914C37A_.wvu.PrintArea" localSheetId="1" hidden="1">#REF!</definedName>
    <definedName name="Z_A72D7F17_E843_45F5_A257_DC060914C37A_.wvu.PrintArea" hidden="1">#REF!</definedName>
    <definedName name="Z_A72D7F17_E843_45F5_A257_DC060914C37A_.wvu.Rows" localSheetId="1" hidden="1">#REF!,#REF!</definedName>
    <definedName name="Z_A72D7F17_E843_45F5_A257_DC060914C37A_.wvu.Rows" hidden="1">#REF!,#REF!</definedName>
    <definedName name="Z_AC797E33_BB07_440F_920C_8A9426261027_.wvu.PrintArea" localSheetId="1" hidden="1">#REF!</definedName>
    <definedName name="Z_AC797E33_BB07_440F_920C_8A9426261027_.wvu.PrintArea" hidden="1">#REF!</definedName>
    <definedName name="Z_B01F82C8_E2BF_11D8_BD33_0000F8781956_.wvu.Cols" localSheetId="1" hidden="1">#REF!,#REF!,#REF!,#REF!,#REF!,#REF!,#REF!,#REF!,#REF!,#REF!,#REF!,#REF!,#REF!,#REF!</definedName>
    <definedName name="Z_B01F82C8_E2BF_11D8_BD33_0000F8781956_.wvu.Cols" hidden="1">#REF!,#REF!,#REF!,#REF!,#REF!,#REF!,#REF!,#REF!,#REF!,#REF!,#REF!,#REF!,#REF!,#REF!</definedName>
    <definedName name="Z_B01F82C8_E2BF_11D8_BD33_0000F8781956_.wvu.PrintTitles" localSheetId="1" hidden="1">#REF!</definedName>
    <definedName name="Z_B01F82C8_E2BF_11D8_BD33_0000F8781956_.wvu.PrintTitles" hidden="1">#REF!</definedName>
    <definedName name="Z_B1C6911B_1389_4D1E_B480_46B2A5907C37_.wvu.FilterData" localSheetId="1" hidden="1">#REF!</definedName>
    <definedName name="Z_B1C6911B_1389_4D1E_B480_46B2A5907C37_.wvu.FilterData" hidden="1">#REF!</definedName>
    <definedName name="Z_B1C6911B_1389_4D1E_B480_46B2A5907C37_.wvu.PrintArea" localSheetId="1" hidden="1">#REF!</definedName>
    <definedName name="Z_B1C6911B_1389_4D1E_B480_46B2A5907C37_.wvu.PrintArea" hidden="1">#REF!</definedName>
    <definedName name="Z_B1C6911B_1389_4D1E_B480_46B2A5907C37_.wvu.Rows" localSheetId="1" hidden="1">#REF!,#REF!</definedName>
    <definedName name="Z_B1C6911B_1389_4D1E_B480_46B2A5907C37_.wvu.Rows" hidden="1">#REF!,#REF!</definedName>
    <definedName name="Z_BBC1F061_EFA5_11D6_819E_0050BFE70486_.wvu.FilterData" localSheetId="1" hidden="1">#REF!</definedName>
    <definedName name="Z_BBC1F061_EFA5_11D6_819E_0050BFE70486_.wvu.FilterData" hidden="1">#REF!</definedName>
    <definedName name="Z_BD879655_49FA_40EC_B48C_A3116A0C7DFC_.wvu.PrintArea" localSheetId="1" hidden="1">#REF!</definedName>
    <definedName name="Z_BD879655_49FA_40EC_B48C_A3116A0C7DFC_.wvu.PrintArea" hidden="1">#REF!</definedName>
    <definedName name="Z_C06073AE_7EF9_4843_A3E3_AB58B1214D42_.wvu.PrintArea" localSheetId="1" hidden="1">#REF!</definedName>
    <definedName name="Z_C06073AE_7EF9_4843_A3E3_AB58B1214D42_.wvu.PrintArea" hidden="1">#REF!</definedName>
    <definedName name="Z_D205962A_A136_4D1E_8153_3458A266DBC1_.wvu.PrintArea" localSheetId="1" hidden="1">#REF!</definedName>
    <definedName name="Z_D205962A_A136_4D1E_8153_3458A266DBC1_.wvu.PrintArea" hidden="1">#REF!</definedName>
    <definedName name="Z_D4F8E9F6_5FCD_431C_A367_31DAEB399AF5_.wvu.FilterData" localSheetId="1" hidden="1">#REF!</definedName>
    <definedName name="Z_D4F8E9F6_5FCD_431C_A367_31DAEB399AF5_.wvu.FilterData" hidden="1">#REF!</definedName>
    <definedName name="Z_D851514D_BBEB_4B79_8707_98EE9C125F6D_.wvu.PrintArea" localSheetId="1" hidden="1">#REF!</definedName>
    <definedName name="Z_D851514D_BBEB_4B79_8707_98EE9C125F6D_.wvu.PrintArea" hidden="1">#REF!</definedName>
    <definedName name="Z_E1467D9E_08D8_4B26_A1A2_A7B2112B5B89_.wvu.PrintArea" localSheetId="1" hidden="1">#REF!</definedName>
    <definedName name="Z_E1467D9E_08D8_4B26_A1A2_A7B2112B5B89_.wvu.PrintArea" hidden="1">#REF!</definedName>
    <definedName name="Z_E90A5213_D3DE_4C04_A09A_42130CCA258A_.wvu.Cols" localSheetId="1" hidden="1">#REF!</definedName>
    <definedName name="Z_E90A5213_D3DE_4C04_A09A_42130CCA258A_.wvu.Cols" hidden="1">#REF!</definedName>
    <definedName name="Z_E90A5213_D3DE_4C04_A09A_42130CCA258A_.wvu.PrintArea" localSheetId="1" hidden="1">#REF!</definedName>
    <definedName name="Z_E90A5213_D3DE_4C04_A09A_42130CCA258A_.wvu.PrintArea" hidden="1">#REF!</definedName>
    <definedName name="Z_E90A5213_D3DE_4C04_A09A_42130CCA258A_.wvu.Rows" localSheetId="1" hidden="1">#REF!,#REF!</definedName>
    <definedName name="Z_E90A5213_D3DE_4C04_A09A_42130CCA258A_.wvu.Rows" hidden="1">#REF!,#REF!</definedName>
    <definedName name="Z_EAC59BBB_1142_473E_AA30_776C99FD5953_.wvu.PrintArea" localSheetId="1" hidden="1">#REF!</definedName>
    <definedName name="Z_EAC59BBB_1142_473E_AA30_776C99FD5953_.wvu.PrintArea" hidden="1">#REF!</definedName>
    <definedName name="Z_F93FC798_0AC9_4DC8_A37A_5AC4EB838A1D_.wvu.PrintArea" localSheetId="1" hidden="1">#REF!</definedName>
    <definedName name="Z_F93FC798_0AC9_4DC8_A37A_5AC4EB838A1D_.wvu.PrintArea" hidden="1">#REF!</definedName>
    <definedName name="za">{30,140,350,160,"",""}</definedName>
    <definedName name="ZaxVodaBox" localSheetId="1">#REF!</definedName>
    <definedName name="ZaxVodaBox">#REF!</definedName>
    <definedName name="ZEI" localSheetId="1">#REF!</definedName>
    <definedName name="ZEI">#REF!</definedName>
    <definedName name="ZRATEINDC">#N/A</definedName>
    <definedName name="zx">{30,140,350,160,"",""}</definedName>
    <definedName name="ZZ" localSheetId="1">#REF!</definedName>
    <definedName name="ZZ">#REF!</definedName>
    <definedName name="zzz" localSheetId="1">#REF!</definedName>
    <definedName name="zzz">#REF!</definedName>
    <definedName name="Z횴LER" localSheetId="1">#REF!</definedName>
    <definedName name="Z횴LER">#REF!</definedName>
    <definedName name="Z횴LER간" localSheetId="1">#REF!</definedName>
    <definedName name="Z횴LER간">#REF!</definedName>
    <definedName name="а">#N/A</definedName>
    <definedName name="А1" localSheetId="1">#REF!</definedName>
    <definedName name="А1">#REF!</definedName>
    <definedName name="А10">#N/A</definedName>
    <definedName name="а12">#N/A</definedName>
    <definedName name="А17" localSheetId="1">#REF!</definedName>
    <definedName name="А17">#REF!</definedName>
    <definedName name="а2" localSheetId="1">#REF!</definedName>
    <definedName name="а2">#REF!</definedName>
    <definedName name="а209" localSheetId="1">#REF!</definedName>
    <definedName name="а209">#REF!</definedName>
    <definedName name="А6000000" localSheetId="1">#REF!</definedName>
    <definedName name="А6000000">#REF!</definedName>
    <definedName name="а65555" localSheetId="1">#REF!</definedName>
    <definedName name="а65555">#REF!</definedName>
    <definedName name="А65656" localSheetId="1">#REF!</definedName>
    <definedName name="А65656">#REF!</definedName>
    <definedName name="А9">#N/A</definedName>
    <definedName name="аа" localSheetId="1" hidden="1">#REF!</definedName>
    <definedName name="аа" hidden="1">#REF!</definedName>
    <definedName name="ааа" hidden="1">{#N/A,#N/A,FALSE,"BODY"}</definedName>
    <definedName name="аааа">#N/A</definedName>
    <definedName name="аааа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ааааааааааанррррпрпр" hidden="1">{#N/A,#N/A,FALSE,"인원";#N/A,#N/A,FALSE,"비용2";#N/A,#N/A,FALSE,"비용1";#N/A,#N/A,FALSE,"비용";#N/A,#N/A,FALSE,"보증2";#N/A,#N/A,FALSE,"보증1";#N/A,#N/A,FALSE,"보증";#N/A,#N/A,FALSE,"손익1";#N/A,#N/A,FALSE,"손익";#N/A,#N/A,FALSE,"부서별매출";#N/A,#N/A,FALSE,"매출"}</definedName>
    <definedName name="ааааппримека">DATE(yil,oy,1)</definedName>
    <definedName name="ааав" localSheetId="1">#REF!</definedName>
    <definedName name="ааав">#REF!</definedName>
    <definedName name="Аббаз" localSheetId="1">#REF!</definedName>
    <definedName name="Аббаз">#REF!</definedName>
    <definedName name="абду">#N/A</definedName>
    <definedName name="ав">#N/A</definedName>
    <definedName name="аваав">{30,140,350,160,"",""}</definedName>
    <definedName name="ававпаррпор">{30,140,350,160,"",""}</definedName>
    <definedName name="авиви">TRUNC((oy-1)/3+1)</definedName>
    <definedName name="авипвапи">TRUNC((oy-1)/3+1)</definedName>
    <definedName name="авлб">#N/A</definedName>
    <definedName name="АВТ." hidden="1">{#N/A,#N/A,TRUE,"일정"}</definedName>
    <definedName name="авыпмвмыв">TRUNC((oy-1)/3+1)</definedName>
    <definedName name="авьлолалоа">{30,140,350,160,"",""}</definedName>
    <definedName name="адр">"$A$3"</definedName>
    <definedName name="аиа">DATE(yil,oy,1)</definedName>
    <definedName name="аитпир">TRUNC((oy-1)/3+1)</definedName>
    <definedName name="АК" hidden="1">{#N/A,#N/A,FALSE,"인원";#N/A,#N/A,FALSE,"비용2";#N/A,#N/A,FALSE,"비용1";#N/A,#N/A,FALSE,"비용";#N/A,#N/A,FALSE,"보증2";#N/A,#N/A,FALSE,"보증1";#N/A,#N/A,FALSE,"보증";#N/A,#N/A,FALSE,"손익1";#N/A,#N/A,FALSE,"손익";#N/A,#N/A,FALSE,"부서별매출";#N/A,#N/A,FALSE,"매출"}</definedName>
    <definedName name="академик" localSheetId="1">#REF!</definedName>
    <definedName name="академик">#REF!</definedName>
    <definedName name="акциз" localSheetId="1">#REF!</definedName>
    <definedName name="акциз">#REF!</definedName>
    <definedName name="алан" localSheetId="1">прилож3/1000</definedName>
    <definedName name="алан">прилож3/1000</definedName>
    <definedName name="Албина">#N/A</definedName>
    <definedName name="Албиничка" localSheetId="1">#REF!</definedName>
    <definedName name="Албиничка">#REF!</definedName>
    <definedName name="анвар" localSheetId="1">#REF!</definedName>
    <definedName name="анвар">#REF!</definedName>
    <definedName name="Анд">TRUNC((oy-1)/3+1)</definedName>
    <definedName name="Андижон" localSheetId="1">#REF!</definedName>
    <definedName name="Андижон">#REF!</definedName>
    <definedName name="аолпровор">TRUNC((oy-1)/3+1)</definedName>
    <definedName name="аолрб">DATE(yil,oy,1)</definedName>
    <definedName name="аопрот">TRUNC((oy-1)/3+1)</definedName>
    <definedName name="АП" localSheetId="1">#REF!</definedName>
    <definedName name="АП">#REF!</definedName>
    <definedName name="апа" localSheetId="1">#REF!</definedName>
    <definedName name="апа">#REF!</definedName>
    <definedName name="апавлпо">{30,140,350,160,"",""}</definedName>
    <definedName name="апаппв">{30,140,350,160,"",""}</definedName>
    <definedName name="апв">TRUNC((oy-1)/3+1)</definedName>
    <definedName name="апеоапраоне">TRUNC((oy-1)/3+1)</definedName>
    <definedName name="АПК" localSheetId="1">#REF!</definedName>
    <definedName name="АПК">#REF!</definedName>
    <definedName name="апне" localSheetId="1">#REF!</definedName>
    <definedName name="апне">#REF!</definedName>
    <definedName name="апорпол">TRUNC((oy-1)/3+1)</definedName>
    <definedName name="апп">{30,140,350,160,"",""}</definedName>
    <definedName name="апппааа"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апр" hidden="1">{#N/A,#N/A,FALSE,"인원";#N/A,#N/A,FALSE,"비용2";#N/A,#N/A,FALSE,"비용1";#N/A,#N/A,FALSE,"비용";#N/A,#N/A,FALSE,"보증2";#N/A,#N/A,FALSE,"보증1";#N/A,#N/A,FALSE,"보증";#N/A,#N/A,FALSE,"손익1";#N/A,#N/A,FALSE,"손익";#N/A,#N/A,FALSE,"부서별매출";#N/A,#N/A,FALSE,"매출"}</definedName>
    <definedName name="апрапр" localSheetId="1">[1]К.смета!#REF!</definedName>
    <definedName name="апрапр">[1]К.смета!#REF!</definedName>
    <definedName name="апрлролдол">TRUNC((oy-1)/3+1)</definedName>
    <definedName name="апшгпол">TRUNC((oy-1)/3+1)</definedName>
    <definedName name="апшлгнлнг">TRUNC((oy-1)/3+1)</definedName>
    <definedName name="апшлнл">TRUNC((oy-1)/3+1)</definedName>
    <definedName name="апы">TRUNC((oy-1)/3+1)</definedName>
    <definedName name="арлогалгнг">TRUNC((oy-1)/3+1)</definedName>
    <definedName name="ародло.юлпд">TRUNC((oy-1)/3+1)</definedName>
    <definedName name="ас" localSheetId="1">#REF!</definedName>
    <definedName name="ас">#REF!</definedName>
    <definedName name="асчапр">{30,140,350,160,"",""}</definedName>
    <definedName name="аывап">{30,140,350,160,"",""}</definedName>
    <definedName name="баж.">#N/A</definedName>
    <definedName name="бажарилган" localSheetId="1">#REF!</definedName>
    <definedName name="бажарилган">#REF!</definedName>
    <definedName name="База" localSheetId="1">#REF!</definedName>
    <definedName name="База">#REF!</definedName>
    <definedName name="База__данных" localSheetId="1">#REF!</definedName>
    <definedName name="База__данных">#REF!</definedName>
    <definedName name="База__данных_12">"$#REF!.$#REF!$#REF!"</definedName>
    <definedName name="База__данных_17">"$#REF!.$#REF!$#REF!"</definedName>
    <definedName name="База__данных_19">"$#REF!.$#REF!$#REF!"</definedName>
    <definedName name="База__данных_2">"$#REF!.$#REF!$#REF!"</definedName>
    <definedName name="База__данных_20">"$#REF!.$#REF!$#REF!"</definedName>
    <definedName name="База__данных_21">"$#REF!.$#REF!$#REF!"</definedName>
    <definedName name="База__данных_3">"$#REF!.$#REF!$#REF!"</definedName>
    <definedName name="База__данных_4">"$#REF!.$#REF!$#REF!"</definedName>
    <definedName name="База__данных_5">"$#REF!.$#REF!$#REF!"</definedName>
    <definedName name="База__данных_6">"$#REF!.$#REF!$#REF!"</definedName>
    <definedName name="_xlnm.Database" localSheetId="1">#REF!</definedName>
    <definedName name="_xlnm.Database">#REF!</definedName>
    <definedName name="Бахмал" localSheetId="1">#REF!</definedName>
    <definedName name="Бахмал">#REF!</definedName>
    <definedName name="бахром">{30,140,350,160,"",""}</definedName>
    <definedName name="б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бббб" localSheetId="1">#REF!</definedName>
    <definedName name="бббб">#REF!</definedName>
    <definedName name="бббббббббббббббб" localSheetId="1">#REF!</definedName>
    <definedName name="бббббббббббббббб">#REF!</definedName>
    <definedName name="беенок">{30,140,350,160,"",""}</definedName>
    <definedName name="БОГОТТУМАН" localSheetId="1">#REF!</definedName>
    <definedName name="БОГОТТУМАН">#REF!</definedName>
    <definedName name="Бух">TRUNC((oy-1)/3+1)</definedName>
    <definedName name="Бухоро" localSheetId="1">#REF!</definedName>
    <definedName name="Бухоро">#REF!</definedName>
    <definedName name="бь">{30,140,350,160,"",""}</definedName>
    <definedName name="бю">{30,140,350,160,"",""}</definedName>
    <definedName name="в">#N/A</definedName>
    <definedName name="В5">#N/A</definedName>
    <definedName name="ва">#N/A</definedName>
    <definedName name="вав" hidden="1">{"'Monthly 1997'!$A$3:$S$89"}</definedName>
    <definedName name="вава" localSheetId="1" hidden="1">#REF!</definedName>
    <definedName name="вава" hidden="1">#REF!</definedName>
    <definedName name="вавав">{30,140,350,160,"",""}</definedName>
    <definedName name="вавававвав" localSheetId="1">[0]!дел/1000</definedName>
    <definedName name="вавававвав">[0]!дел/1000</definedName>
    <definedName name="ваватири">TRUNC((oy-1)/3+1)</definedName>
    <definedName name="ваиттиваир">TRUNC((oy-1)/3+1)</definedName>
    <definedName name="вап" localSheetId="1">#REF!</definedName>
    <definedName name="вап">#REF!</definedName>
    <definedName name="вапвапвапв" localSheetId="1">#REF!</definedName>
    <definedName name="вапвапвапв">#REF!</definedName>
    <definedName name="вапр">TRUNC((oy-1)/3+1)</definedName>
    <definedName name="вар" localSheetId="1">#REF!</definedName>
    <definedName name="вар">#REF!</definedName>
    <definedName name="ваыа" localSheetId="1">#REF!</definedName>
    <definedName name="ваыа">#REF!</definedName>
    <definedName name="вв" localSheetId="1">#REF!</definedName>
    <definedName name="вв">#REF!</definedName>
    <definedName name="вва">{30,140,350,160,"",""}</definedName>
    <definedName name="ввв" localSheetId="1">#REF!</definedName>
    <definedName name="ввв">#REF!</definedName>
    <definedName name="вввава" localSheetId="1">#REF!</definedName>
    <definedName name="вввава">#REF!</definedName>
    <definedName name="вввв" localSheetId="1">#REF!</definedName>
    <definedName name="вввв">#REF!</definedName>
    <definedName name="вввввв" localSheetId="1">#REF!</definedName>
    <definedName name="вввввв">#REF!</definedName>
    <definedName name="вегрроп">TRUNC((oy-1)/3+1)</definedName>
    <definedName name="взаим" localSheetId="1">[9]К.смета!#REF!</definedName>
    <definedName name="взаим">[9]К.смета!#REF!</definedName>
    <definedName name="вкрпрап">TRUNC((oy-1)/3+1)</definedName>
    <definedName name="вқв" localSheetId="1">#REF!</definedName>
    <definedName name="вқв">#REF!</definedName>
    <definedName name="вқва" localSheetId="1">#REF!</definedName>
    <definedName name="вқва">#REF!</definedName>
    <definedName name="вқввқа" localSheetId="1">#REF!</definedName>
    <definedName name="вқввқа">#REF!</definedName>
    <definedName name="вқвқв" localSheetId="1">#REF!</definedName>
    <definedName name="вқвқв">#REF!</definedName>
    <definedName name="вллллолоа" hidden="1">{#N/A,#N/A,TRUE,"일정"}</definedName>
    <definedName name="вмм">{30,140,350,160,"",""}</definedName>
    <definedName name="вова">#N/A</definedName>
    <definedName name="врпороро" localSheetId="1">#REF!</definedName>
    <definedName name="врпороро">#REF!</definedName>
    <definedName name="всмвап">{30,140,350,160,"",""}</definedName>
    <definedName name="вфвф" localSheetId="1">#REF!</definedName>
    <definedName name="вфвф">#REF!</definedName>
    <definedName name="вфывфыв" localSheetId="1">#REF!</definedName>
    <definedName name="вфывфыв">#REF!</definedName>
    <definedName name="вы">{30,140,350,160,"",""}</definedName>
    <definedName name="выбыло">0</definedName>
    <definedName name="выв">TRUNC((oy-1)/3+1)</definedName>
    <definedName name="вывывыв">{30,140,350,160,"",""}</definedName>
    <definedName name="вывывывывыв" localSheetId="1">#REF!</definedName>
    <definedName name="вывывывывыв">#REF!</definedName>
    <definedName name="вывывывывывыв" localSheetId="1">#REF!</definedName>
    <definedName name="вывывывывывыв">#REF!</definedName>
    <definedName name="выпвпваып" localSheetId="1" hidden="1">#REF!</definedName>
    <definedName name="выпвпваып" hidden="1">#REF!</definedName>
    <definedName name="г" localSheetId="1">#REF!</definedName>
    <definedName name="г">#REF!</definedName>
    <definedName name="гажк" localSheetId="1">#REF!</definedName>
    <definedName name="гажк">#REF!</definedName>
    <definedName name="газ" localSheetId="1">дел/1000</definedName>
    <definedName name="газ">дел/1000</definedName>
    <definedName name="ГАзззз" localSheetId="1">#REF!</definedName>
    <definedName name="ГАзззз">#REF!</definedName>
    <definedName name="газконденсат" localSheetId="1">#REF!</definedName>
    <definedName name="газконденсат">#REF!</definedName>
    <definedName name="галла_нархи">'[10]Фориш 2003'!$O$4</definedName>
    <definedName name="галлаааа">'[11]Фориш 2003'!$O$4</definedName>
    <definedName name="гг">#N/A</definedName>
    <definedName name="ггг">#N/A</definedName>
    <definedName name="ггггг" localSheetId="1">#REF!</definedName>
    <definedName name="ггггг">#REF!</definedName>
    <definedName name="гн">{30,140,350,160,"",""}</definedName>
    <definedName name="гне">{30,140,350,160,"",""}</definedName>
    <definedName name="гншлно">TRUNC((oy-1)/3+1)</definedName>
    <definedName name="гншщг">TRUNC((oy-1)/3+1)</definedName>
    <definedName name="го" localSheetId="1">#REF!</definedName>
    <definedName name="го">#REF!</definedName>
    <definedName name="Голышев" hidden="1">{#N/A,#N/A,FALSE,"인원";#N/A,#N/A,FALSE,"비용2";#N/A,#N/A,FALSE,"비용1";#N/A,#N/A,FALSE,"비용";#N/A,#N/A,FALSE,"보증2";#N/A,#N/A,FALSE,"보증1";#N/A,#N/A,FALSE,"보증";#N/A,#N/A,FALSE,"손익1";#N/A,#N/A,FALSE,"손익";#N/A,#N/A,FALSE,"부서별매출";#N/A,#N/A,FALSE,"매출"}</definedName>
    <definedName name="Голышев2" hidden="1">{#N/A,#N/A,FALSE,"인원";#N/A,#N/A,FALSE,"비용2";#N/A,#N/A,FALSE,"비용1";#N/A,#N/A,FALSE,"비용";#N/A,#N/A,FALSE,"보증2";#N/A,#N/A,FALSE,"보증1";#N/A,#N/A,FALSE,"보증";#N/A,#N/A,FALSE,"손익1";#N/A,#N/A,FALSE,"손익";#N/A,#N/A,FALSE,"부서별매출";#N/A,#N/A,FALSE,"매출"}</definedName>
    <definedName name="город" localSheetId="1">#REF!</definedName>
    <definedName name="город">#REF!</definedName>
    <definedName name="гр" localSheetId="1">#REF!</definedName>
    <definedName name="гр">#REF!</definedName>
    <definedName name="граф">[12]март!$H$12:$I$146</definedName>
    <definedName name="гуза">{30,140,350,160,"",""}</definedName>
    <definedName name="ГУРЛАНТУМАН" localSheetId="1">#REF!</definedName>
    <definedName name="ГУРЛАНТУМАН">#REF!</definedName>
    <definedName name="гшаорл">TRUNC((oy-1)/3+1)</definedName>
    <definedName name="гшдгшд">TRUNC((oy-1)/3+1)</definedName>
    <definedName name="гшеашп">TRUNC((oy-1)/3+1)</definedName>
    <definedName name="гшенгкг">TRUNC((oy-1)/3+1)</definedName>
    <definedName name="гшзлдж">TRUNC((oy-1)/3+1)</definedName>
    <definedName name="гшзлод">TRUNC((oy-1)/3+1)</definedName>
    <definedName name="гшлго">TRUNC((oy-1)/3+1)</definedName>
    <definedName name="гшлдод">TRUNC((oy-1)/3+1)</definedName>
    <definedName name="гшлпло">TRUNC((oy-1)/3+1)</definedName>
    <definedName name="гшлрлдр">TRUNC((oy-1)/3+1)</definedName>
    <definedName name="гшщзгщ">DATE(yil,oy,1)</definedName>
    <definedName name="гщлгл">TRUNC((oy-1)/3+1)</definedName>
    <definedName name="д" localSheetId="1">#REF!</definedName>
    <definedName name="д">#REF!</definedName>
    <definedName name="д_вл" localSheetId="1">#REF!</definedName>
    <definedName name="д_вл">#REF!</definedName>
    <definedName name="д5">#N/A</definedName>
    <definedName name="да">{30,140,350,160,"",""}</definedName>
    <definedName name="Дата" localSheetId="1">#REF!</definedName>
    <definedName name="Дата">#REF!</definedName>
    <definedName name="дд" hidden="1">{#N/A,#N/A,FALSE,"인원";#N/A,#N/A,FALSE,"비용2";#N/A,#N/A,FALSE,"비용1";#N/A,#N/A,FALSE,"비용";#N/A,#N/A,FALSE,"보증2";#N/A,#N/A,FALSE,"보증1";#N/A,#N/A,FALSE,"보증";#N/A,#N/A,FALSE,"손익1";#N/A,#N/A,FALSE,"손익";#N/A,#N/A,FALSE,"부서별매출";#N/A,#N/A,FALSE,"매출"}</definedName>
    <definedName name="ддд" localSheetId="1">#REF!</definedName>
    <definedName name="ддд">#REF!</definedName>
    <definedName name="ддддд" localSheetId="1" hidden="1">#REF!,#REF!,#REF!,#REF!</definedName>
    <definedName name="ддддд" hidden="1">#REF!,#REF!,#REF!,#REF!</definedName>
    <definedName name="ддждлдж">#N/A</definedName>
    <definedName name="дебит" localSheetId="1">#REF!</definedName>
    <definedName name="дебит">#REF!</definedName>
    <definedName name="действующий" localSheetId="1">#REF!</definedName>
    <definedName name="действующий">#REF!</definedName>
    <definedName name="Действующий_4">"['file:///A:/DOCUME~1/BRAKHI~1/LOCALS~1/Temp/2004-2006(%D0%BF%D0%BE%D1%81%D0%BB%D0%B5%D0%B4%D0%BD%D1%8B%D0%B9).xls'#$Варианты.$A$9:.$B$11]"</definedName>
    <definedName name="дехконобод" hidden="1">{#N/A,#N/A,FALSE,"BODY"}</definedName>
    <definedName name="дзку" hidden="1">{#N/A,#N/A,FALSE,"인원";#N/A,#N/A,FALSE,"비용2";#N/A,#N/A,FALSE,"비용1";#N/A,#N/A,FALSE,"비용";#N/A,#N/A,FALSE,"보증2";#N/A,#N/A,FALSE,"보증1";#N/A,#N/A,FALSE,"보증";#N/A,#N/A,FALSE,"손익1";#N/A,#N/A,FALSE,"손익";#N/A,#N/A,FALSE,"부서별매출";#N/A,#N/A,FALSE,"매출"}</definedName>
    <definedName name="диап" localSheetId="1">#REF!</definedName>
    <definedName name="диап">#REF!</definedName>
    <definedName name="диёр">{30,140,350,160,"",""}</definedName>
    <definedName name="дина" localSheetId="1">#REF!</definedName>
    <definedName name="дина">#REF!</definedName>
    <definedName name="Дирекция" localSheetId="1">#REF!</definedName>
    <definedName name="Дирекция">#REF!</definedName>
    <definedName name="дИРЕКЦИЯ_ПО_СТР_ВУ_РЕГ.ВОДОПРОВОДОВ" localSheetId="1">#REF!</definedName>
    <definedName name="дИРЕКЦИЯ_ПО_СТР_ВУ_РЕГ.ВОДОПРОВОДОВ">#REF!</definedName>
    <definedName name="дл" localSheetId="1">[6]!_a1Z,[6]!_a2Z</definedName>
    <definedName name="дл">[6]!_a1Z,[6]!_a2Z</definedName>
    <definedName name="длдпржпрдоьж" localSheetId="1">#REF!</definedName>
    <definedName name="длдпржпрдоьж">#REF!</definedName>
    <definedName name="дло" localSheetId="1">#REF!</definedName>
    <definedName name="дло">#REF!</definedName>
    <definedName name="длоолл30">#N/A</definedName>
    <definedName name="днгшшен">TRUNC((oy-1)/3+1)</definedName>
    <definedName name="долг" localSheetId="1">#REF!</definedName>
    <definedName name="долг">#REF!</definedName>
    <definedName name="доллар" localSheetId="1">#REF!</definedName>
    <definedName name="доллар">#REF!</definedName>
    <definedName name="Дох" localSheetId="1">#REF!</definedName>
    <definedName name="Дох">#REF!</definedName>
    <definedName name="ДС" localSheetId="1">#REF!</definedName>
    <definedName name="ДС">#REF!</definedName>
    <definedName name="дтр" localSheetId="1">#REF!</definedName>
    <definedName name="дтр">#REF!</definedName>
    <definedName name="дустл">{30,140,350,160,"",""}</definedName>
    <definedName name="е">#N/A</definedName>
    <definedName name="ё">{30,140,350,160,"",""}</definedName>
    <definedName name="еаншпроо">TRUNC((oy-1)/3+1)</definedName>
    <definedName name="евро" localSheetId="1">#REF!</definedName>
    <definedName name="евро">#REF!</definedName>
    <definedName name="ее"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ёё" localSheetId="1" hidden="1">#REF!</definedName>
    <definedName name="ёё" hidden="1">#REF!</definedName>
    <definedName name="еее">#N/A</definedName>
    <definedName name="ёёё">#N/A</definedName>
    <definedName name="ек">{30,140,350,160,"",""}</definedName>
    <definedName name="еке">{30,140,350,160,"",""}</definedName>
    <definedName name="ен">{30,140,350,160,"",""}</definedName>
    <definedName name="енгео">DATE(yil,oy,1)</definedName>
    <definedName name="енгкен">DATE(yil,oy,1)</definedName>
    <definedName name="енгншлпрд">TRUNC((oy-1)/3+1)</definedName>
    <definedName name="енгоелорл">TRUNC((oy-1)/3+1)</definedName>
    <definedName name="енгоошен">TRUNC((oy-1)/3+1)</definedName>
    <definedName name="енгопро">TRUNC((oy-1)/3+1)</definedName>
    <definedName name="енгопроапеол">TRUNC((oy-1)/3+1)</definedName>
    <definedName name="енгшно">TRUNC((oy-1)/3+1)</definedName>
    <definedName name="енгшпроп">TRUNC((oy-1)/3+1)</definedName>
    <definedName name="енгшшлрл">TRUNC((oy-1)/3+1)</definedName>
    <definedName name="енен">TRUNC((oy-1)/3+1)</definedName>
    <definedName name="енолроо">DATE(yil,oy,1)</definedName>
    <definedName name="енопаолол">TRUNC((oy-1)/3+1)</definedName>
    <definedName name="енопрлол">TRUNC((oy-1)/3+1)</definedName>
    <definedName name="енр" localSheetId="1" hidden="1">#REF!</definedName>
    <definedName name="енр" hidden="1">#REF!</definedName>
    <definedName name="еншгл">TRUNC((oy-1)/3+1)</definedName>
    <definedName name="еншнглрол">TRUNC((oy-1)/3+1)</definedName>
    <definedName name="еншолодл">TRUNC((oy-1)/3+1)</definedName>
    <definedName name="еоуено">#N/A</definedName>
    <definedName name="еркер">DATE(yil,oy,1)</definedName>
    <definedName name="ешггкв">DATE(yil,oy,1)</definedName>
    <definedName name="ешгщшщ">TRUNC((oy-1)/3+1)</definedName>
    <definedName name="ешегкег">TRUNC((oy-1)/3+1)</definedName>
    <definedName name="ж">#N/A</definedName>
    <definedName name="жадвал" localSheetId="1">#REF!</definedName>
    <definedName name="жадвал">#REF!</definedName>
    <definedName name="жалаб">#N/A</definedName>
    <definedName name="Жами" localSheetId="1">#REF!</definedName>
    <definedName name="Жами">#REF!</definedName>
    <definedName name="жамол" localSheetId="1">#REF!</definedName>
    <definedName name="жамол">#REF!</definedName>
    <definedName name="жд" localSheetId="1">#REF!</definedName>
    <definedName name="жд">#REF!</definedName>
    <definedName name="жжж" localSheetId="1">#REF!</definedName>
    <definedName name="жжж">#REF!</definedName>
    <definedName name="жжжжжжж" localSheetId="1" hidden="1">#REF!</definedName>
    <definedName name="жжжжжжж" hidden="1">#REF!</definedName>
    <definedName name="жиз" localSheetId="1">#REF!</definedName>
    <definedName name="жиз">#REF!</definedName>
    <definedName name="Жиззах" localSheetId="1">#REF!</definedName>
    <definedName name="Жиззах">#REF!</definedName>
    <definedName name="жиззсвод">#N/A</definedName>
    <definedName name="жл" localSheetId="1">#REF!</definedName>
    <definedName name="жл">#REF!</definedName>
    <definedName name="жура">#N/A</definedName>
    <definedName name="з">#N/A</definedName>
    <definedName name="завершен_05" localSheetId="1">#REF!</definedName>
    <definedName name="завершен_05">#REF!</definedName>
    <definedName name="_xlnm.Print_Titles" localSheetId="1">'табл.№3 КМ'!$7:$8</definedName>
    <definedName name="_xlnm.Print_Titles">#N/A</definedName>
    <definedName name="Закрытый359" localSheetId="1">#REF!</definedName>
    <definedName name="Закрытый359">#REF!</definedName>
    <definedName name="зал">{30,140,350,160,"",""}</definedName>
    <definedName name="Запрос1">#N/A</definedName>
    <definedName name="Зарплата_1" localSheetId="1">#REF!</definedName>
    <definedName name="Зарплата_1">#REF!</definedName>
    <definedName name="Зарплата_2" localSheetId="1">#REF!</definedName>
    <definedName name="Зарплата_2">#REF!</definedName>
    <definedName name="затраты" localSheetId="1">#REF!</definedName>
    <definedName name="затраты">#REF!</definedName>
    <definedName name="зафар">{30,140,350,160,"",""}</definedName>
    <definedName name="зд" localSheetId="1">#REF!,#REF!,#REF!</definedName>
    <definedName name="зд">#REF!,#REF!,#REF!</definedName>
    <definedName name="земельный" localSheetId="1" hidden="1">[13]фев!#REF!</definedName>
    <definedName name="земельный" hidden="1">[13]фев!#REF!</definedName>
    <definedName name="зж">{30,140,350,160,"",""}</definedName>
    <definedName name="зоо" localSheetId="1">#REF!</definedName>
    <definedName name="зоо">#REF!</definedName>
    <definedName name="зщ">{30,140,350,160,"",""}</definedName>
    <definedName name="и" localSheetId="1">#REF!</definedName>
    <definedName name="и">#REF!</definedName>
    <definedName name="идёт" localSheetId="1">#REF!</definedName>
    <definedName name="идёт">#REF!</definedName>
    <definedName name="иепр" localSheetId="1">#REF!</definedName>
    <definedName name="иепр">#REF!</definedName>
    <definedName name="избос" localSheetId="1">#REF!</definedName>
    <definedName name="избос">#REF!</definedName>
    <definedName name="ИЗВЛЕЧЕНИЕ_ИМ" localSheetId="1">#REF!</definedName>
    <definedName name="ИЗВЛЕЧЕНИЕ_ИМ">#REF!</definedName>
    <definedName name="_xlnm.Extract" localSheetId="1">#REF!</definedName>
    <definedName name="_xlnm.Extract">#REF!</definedName>
    <definedName name="изм" localSheetId="1">[6]!_a1Z,[6]!_a2Z</definedName>
    <definedName name="изм">[6]!_a1Z,[6]!_a2Z</definedName>
    <definedName name="ИЗН">460</definedName>
    <definedName name="износом">43508</definedName>
    <definedName name="ии" hidden="1">{#N/A,#N/A,FALSE,"인원";#N/A,#N/A,FALSE,"비용2";#N/A,#N/A,FALSE,"비용1";#N/A,#N/A,FALSE,"비용";#N/A,#N/A,FALSE,"보증2";#N/A,#N/A,FALSE,"보증1";#N/A,#N/A,FALSE,"보증";#N/A,#N/A,FALSE,"손익1";#N/A,#N/A,FALSE,"손익";#N/A,#N/A,FALSE,"부서별매출";#N/A,#N/A,FALSE,"매출"}</definedName>
    <definedName name="иии" localSheetId="1">#REF!</definedName>
    <definedName name="иии">#REF!</definedName>
    <definedName name="иииии" hidden="1">{#N/A,#N/A,TRUE,"일정"}</definedName>
    <definedName name="иииииитт">{30,140,350,160,"",""}</definedName>
    <definedName name="илхом" localSheetId="1">#REF!</definedName>
    <definedName name="илхом">#REF!</definedName>
    <definedName name="ИЛЬЯС" localSheetId="1">#REF!</definedName>
    <definedName name="ИЛЬЯС">#REF!</definedName>
    <definedName name="им">TRUNC((oy-1)/3+1)</definedName>
    <definedName name="имиттампа">{30,140,350,160,"",""}</definedName>
    <definedName name="имп" localSheetId="1">#REF!</definedName>
    <definedName name="имп">#REF!</definedName>
    <definedName name="импорт" localSheetId="1">#REF!</definedName>
    <definedName name="импорт">#REF!</definedName>
    <definedName name="импорт222" localSheetId="1">#REF!</definedName>
    <definedName name="импорт222">#REF!</definedName>
    <definedName name="имспрп">{30,140,350,160,"",""}</definedName>
    <definedName name="имтим">#N/A</definedName>
    <definedName name="имывяол">{30,140,350,160,"",""}</definedName>
    <definedName name="имыясм">{30,140,350,160,"",""}</definedName>
    <definedName name="ин" localSheetId="1">#REF!</definedName>
    <definedName name="ин">#REF!</definedName>
    <definedName name="инвестиция" localSheetId="1">#REF!</definedName>
    <definedName name="инвестиция">#REF!</definedName>
    <definedName name="инкасса">{30,140,350,160,"",""}</definedName>
    <definedName name="ип">#N/A</definedName>
    <definedName name="ипак">#N/A</definedName>
    <definedName name="ипр">{30,140,350,160,"",""}</definedName>
    <definedName name="ипрол" localSheetId="1" hidden="1">#REF!</definedName>
    <definedName name="ипрол" hidden="1">#REF!</definedName>
    <definedName name="ислом">{30,140,350,160,"",""}</definedName>
    <definedName name="исм">{30,140,350,160,"",""}</definedName>
    <definedName name="испол." localSheetId="1">[0]!_a1Z,[0]!_a2Z</definedName>
    <definedName name="испол.">[0]!_a1Z,[0]!_a2Z</definedName>
    <definedName name="итог" localSheetId="1">дел/1000</definedName>
    <definedName name="итог">дел/1000</definedName>
    <definedName name="итог1" localSheetId="1">дел/1000</definedName>
    <definedName name="итог1">дел/1000</definedName>
    <definedName name="итог2" localSheetId="1">дел/1000</definedName>
    <definedName name="итог2">дел/1000</definedName>
    <definedName name="Итого" localSheetId="1">дел/1000</definedName>
    <definedName name="Итого">дел/1000</definedName>
    <definedName name="й">#N/A</definedName>
    <definedName name="йй" localSheetId="1">#REF!</definedName>
    <definedName name="йй">#REF!</definedName>
    <definedName name="ййй" localSheetId="1">#REF!</definedName>
    <definedName name="ййй">#REF!</definedName>
    <definedName name="ЙЙЙЙ" localSheetId="1" hidden="1">#REF!</definedName>
    <definedName name="ЙЙЙЙ" hidden="1">#REF!</definedName>
    <definedName name="йуке" localSheetId="1">#REF!</definedName>
    <definedName name="йуке">#REF!</definedName>
    <definedName name="Йуклама">{30,140,350,160,"",""}</definedName>
    <definedName name="йц">{30,140,350,160,"",""}</definedName>
    <definedName name="к">#N/A</definedName>
    <definedName name="К.рем" localSheetId="1">#REF!</definedName>
    <definedName name="К.рем">#REF!</definedName>
    <definedName name="к_с3" localSheetId="1">#REF!</definedName>
    <definedName name="к_с3">#REF!</definedName>
    <definedName name="к_с4" localSheetId="1">#REF!</definedName>
    <definedName name="к_с4">#REF!</definedName>
    <definedName name="к_с5" localSheetId="1">#REF!</definedName>
    <definedName name="к_с5">#REF!</definedName>
    <definedName name="к_с6" localSheetId="1">#REF!</definedName>
    <definedName name="к_с6">#REF!</definedName>
    <definedName name="к_с7" localSheetId="1">#REF!</definedName>
    <definedName name="к_с7">#REF!</definedName>
    <definedName name="к_с8" localSheetId="1">#REF!</definedName>
    <definedName name="к_с8">#REF!</definedName>
    <definedName name="к1" localSheetId="1">#REF!</definedName>
    <definedName name="к1">#REF!</definedName>
    <definedName name="к2" localSheetId="1">#REF!</definedName>
    <definedName name="к2">#REF!</definedName>
    <definedName name="к3" localSheetId="1">#REF!</definedName>
    <definedName name="к3">#REF!</definedName>
    <definedName name="к3_А" localSheetId="1">#REF!</definedName>
    <definedName name="к3_А">#REF!</definedName>
    <definedName name="к3_М" localSheetId="1">#REF!</definedName>
    <definedName name="к3_М">#REF!</definedName>
    <definedName name="к3_У" localSheetId="1">#REF!</definedName>
    <definedName name="к3_У">#REF!</definedName>
    <definedName name="к3_Ш" localSheetId="1">#REF!</definedName>
    <definedName name="к3_Ш">#REF!</definedName>
    <definedName name="к4" localSheetId="1">#REF!</definedName>
    <definedName name="к4">#REF!</definedName>
    <definedName name="к4_А" localSheetId="1">#REF!</definedName>
    <definedName name="к4_А">#REF!</definedName>
    <definedName name="к4_М" localSheetId="1">#REF!</definedName>
    <definedName name="к4_М">#REF!</definedName>
    <definedName name="к4_У" localSheetId="1">#REF!</definedName>
    <definedName name="к4_У">#REF!</definedName>
    <definedName name="к4_Ш" localSheetId="1">#REF!</definedName>
    <definedName name="к4_Ш">#REF!</definedName>
    <definedName name="к5" localSheetId="1">#REF!</definedName>
    <definedName name="к5">#REF!</definedName>
    <definedName name="к5_Ш" localSheetId="1">#REF!</definedName>
    <definedName name="к5_Ш">#REF!</definedName>
    <definedName name="к6" localSheetId="1">#REF!</definedName>
    <definedName name="к6">#REF!</definedName>
    <definedName name="к7" localSheetId="1">#REF!</definedName>
    <definedName name="к7">#REF!</definedName>
    <definedName name="к8" localSheetId="1">#REF!</definedName>
    <definedName name="к8">#REF!</definedName>
    <definedName name="Карбамид" hidden="1">{"'Monthly 1997'!$A$3:$S$89"}</definedName>
    <definedName name="карз">#N/A</definedName>
    <definedName name="каф" localSheetId="1">#REF!</definedName>
    <definedName name="каф">#REF!</definedName>
    <definedName name="кахрамон" localSheetId="1">#REF!</definedName>
    <definedName name="кахрамон">#REF!</definedName>
    <definedName name="Кахрамон_22">"['file://Akhasanbaev/forecast/Old/%D0%A0%D0%90%D0%91%D0%9E%D0%A2%D0%90/%D0%91%D1%8E%D0%B4%D0%B6%D0%B5%D1%82%202004%20%D0%B3%D0%BE%D0%B4%D0%B0/GDP%202004(24%20%D0%BE%D0%BA%D1%82%D1%8F%D0%B1%D1%80%D1%8F).xls'#$Варианты.$G$31:.$H$33]"</definedName>
    <definedName name="Кахрамон_23">"['file://Akhasanbaev/forecast/Old/%D0%A0%D0%90%D0%91%D0%9E%D0%A2%D0%90/%D0%91%D1%8E%D0%B4%D0%B6%D0%B5%D1%82%202004%20%D0%B3%D0%BE%D0%B4%D0%B0/GDP%202004(24%20%D0%BE%D0%BA%D1%82%D1%8F%D0%B1%D1%80%D1%8F).xls'#$Варианты.$G$31:.$H$33]"</definedName>
    <definedName name="кацуац">{30,140,350,160,"",""}</definedName>
    <definedName name="каш" localSheetId="1">#REF!</definedName>
    <definedName name="каш">#REF!</definedName>
    <definedName name="кашка" localSheetId="1">#REF!</definedName>
    <definedName name="кашка">#REF!</definedName>
    <definedName name="Кашкадарё" localSheetId="1">#REF!</definedName>
    <definedName name="Кашкадарё">#REF!</definedName>
    <definedName name="кгшн">DATE(yil,oy,1)</definedName>
    <definedName name="кгшншг">DATE(yil,oy,1)</definedName>
    <definedName name="ке">{30,140,350,160,"",""}</definedName>
    <definedName name="кеглоь">TRUNC((oy-1)/3+1)</definedName>
    <definedName name="кегнг">TRUNC((oy-1)/3+1)</definedName>
    <definedName name="кейс">#N/A</definedName>
    <definedName name="кекен">TRUNC((oy-1)/3+1)</definedName>
    <definedName name="келес" localSheetId="1">#REF!</definedName>
    <definedName name="келес">#REF!</definedName>
    <definedName name="кен">{30,140,350,160,"",""}</definedName>
    <definedName name="кенпа">TRUNC((oy-1)/3+1)</definedName>
    <definedName name="кз" localSheetId="1">#REF!</definedName>
    <definedName name="кз">#REF!</definedName>
    <definedName name="кк">{30,140,350,160,"",""}</definedName>
    <definedName name="ккк">#N/A</definedName>
    <definedName name="км" localSheetId="1">#REF!</definedName>
    <definedName name="км">#REF!</definedName>
    <definedName name="книга2" localSheetId="1">[6]!_a1Z,[6]!_a2Z</definedName>
    <definedName name="книга2">[6]!_a1Z,[6]!_a2Z</definedName>
    <definedName name="ко1" localSheetId="1">#REF!</definedName>
    <definedName name="ко1">#REF!</definedName>
    <definedName name="ко2" localSheetId="1">#REF!</definedName>
    <definedName name="ко2">#REF!</definedName>
    <definedName name="ко3" localSheetId="1">#REF!</definedName>
    <definedName name="ко3">#REF!</definedName>
    <definedName name="ко4" localSheetId="1">#REF!</definedName>
    <definedName name="ко4">#REF!</definedName>
    <definedName name="ко5" localSheetId="1">#REF!</definedName>
    <definedName name="ко5">#REF!</definedName>
    <definedName name="ко6" localSheetId="1">#REF!</definedName>
    <definedName name="ко6">#REF!</definedName>
    <definedName name="ко7" localSheetId="1">#REF!</definedName>
    <definedName name="ко7">#REF!</definedName>
    <definedName name="ко8" localSheetId="1">#REF!</definedName>
    <definedName name="ко8">#REF!</definedName>
    <definedName name="Кодир" localSheetId="1">#REF!</definedName>
    <definedName name="Кодир">#REF!</definedName>
    <definedName name="Кол2010" localSheetId="1">#REF!</definedName>
    <definedName name="Кол2010">#REF!</definedName>
    <definedName name="константы">#N/A</definedName>
    <definedName name="кооп">[12]март!$C$12:$J$145</definedName>
    <definedName name="Кораколпок" localSheetId="1">#REF!</definedName>
    <definedName name="Кораколпок">#REF!</definedName>
    <definedName name="коха">#N/A</definedName>
    <definedName name="коэфиц">'[14]2 доход-вариант с формулой'!$F$3</definedName>
    <definedName name="кп" localSheetId="1">#REF!</definedName>
    <definedName name="кп">#REF!</definedName>
    <definedName name="кпыкпывап" localSheetId="1">#REF!</definedName>
    <definedName name="кпыкпывап">#REF!</definedName>
    <definedName name="кре">#N/A</definedName>
    <definedName name="кредит">DATE(yil,oy,1)</definedName>
    <definedName name="_xlnm.Criteria" localSheetId="1">#REF!</definedName>
    <definedName name="_xlnm.Criteria">#REF!</definedName>
    <definedName name="ку">{30,140,350,160,"",""}</definedName>
    <definedName name="кукук" localSheetId="1">#REF!</definedName>
    <definedName name="кукук">#REF!</definedName>
    <definedName name="кул" localSheetId="1">#REF!</definedName>
    <definedName name="кул">#REF!</definedName>
    <definedName name="Кулок">{30,140,350,160,"",""}</definedName>
    <definedName name="кулоко">{30,140,350,160,"",""}</definedName>
    <definedName name="култивация" localSheetId="1">#REF!</definedName>
    <definedName name="култивация">#REF!</definedName>
    <definedName name="купкари" localSheetId="1">#REF!</definedName>
    <definedName name="купкари">#REF!</definedName>
    <definedName name="Кўрсаткичлар">#N/A</definedName>
    <definedName name="кутча">{30,140,350,160,"",""}</definedName>
    <definedName name="кц">{30,140,350,160,"",""}</definedName>
    <definedName name="кэ" localSheetId="1">#REF!</definedName>
    <definedName name="кэ">#REF!</definedName>
    <definedName name="л">#N/A</definedName>
    <definedName name="лвлл" localSheetId="1">#REF!</definedName>
    <definedName name="лвлл">#REF!</definedName>
    <definedName name="лд" localSheetId="1">#REF!</definedName>
    <definedName name="лд">#REF!</definedName>
    <definedName name="лджрпж" localSheetId="1">#REF!</definedName>
    <definedName name="лджрпж">#REF!</definedName>
    <definedName name="лдлд">TRUNC((oy-1)/3+1)</definedName>
    <definedName name="лдлдбитлб">DATE(yil,oy,1)</definedName>
    <definedName name="лдолщ" localSheetId="1">#REF!</definedName>
    <definedName name="лдолщ">#REF!</definedName>
    <definedName name="лдэ" localSheetId="1">#REF!</definedName>
    <definedName name="лдэ">#REF!</definedName>
    <definedName name="ликвид">TRUNC((oy-1)/3+1)</definedName>
    <definedName name="лист" localSheetId="1">#REF!</definedName>
    <definedName name="лист">#REF!</definedName>
    <definedName name="Лист_1">#N/A</definedName>
    <definedName name="лист2">#N/A</definedName>
    <definedName name="лит">{30,140,350,160,"",""}</definedName>
    <definedName name="лл">{30,140,350,160,"",""}</definedName>
    <definedName name="ЛЛЛЛ" localSheetId="1" hidden="1">#REF!</definedName>
    <definedName name="ЛЛЛЛ" hidden="1">#REF!</definedName>
    <definedName name="лллллллллллллл">TRUNC((oy-1)/3+1)</definedName>
    <definedName name="ло">{30,140,350,160,"",""}</definedName>
    <definedName name="ЛокализацияBPU" localSheetId="1">#REF!</definedName>
    <definedName name="ЛокализацияBPU">#REF!</definedName>
    <definedName name="ЛокализацияDAMAS" localSheetId="1">#REF!,#REF!,#REF!</definedName>
    <definedName name="ЛокализацияDAMAS">#REF!,#REF!,#REF!</definedName>
    <definedName name="ЛокализацияLGLL" localSheetId="1">#REF!</definedName>
    <definedName name="ЛокализацияLGLL">#REF!</definedName>
    <definedName name="ЛокализацияTICO" localSheetId="1">#REF!</definedName>
    <definedName name="ЛокализацияTICO">#REF!</definedName>
    <definedName name="ЛокализацияWFL" localSheetId="1">#REF!</definedName>
    <definedName name="ЛокализацияWFL">#REF!</definedName>
    <definedName name="ЛокализацияWFR" localSheetId="1">#REF!</definedName>
    <definedName name="ЛокализацияWFR">#REF!</definedName>
    <definedName name="ЛОЛО" localSheetId="1">#REF!</definedName>
    <definedName name="ЛОЛО">#REF!</definedName>
    <definedName name="лорлд">TRUNC((oy-1)/3+1)</definedName>
    <definedName name="лоюолоапр">DATE(yil,oy,1)</definedName>
    <definedName name="лр" localSheetId="1">#REF!</definedName>
    <definedName name="лр">#REF!</definedName>
    <definedName name="льорл">TRUNC((oy-1)/3+1)</definedName>
    <definedName name="м" localSheetId="1">#REF!</definedName>
    <definedName name="м">#REF!</definedName>
    <definedName name="м_с" localSheetId="1">#REF!</definedName>
    <definedName name="м_с">#REF!</definedName>
    <definedName name="м_с2" localSheetId="1">#REF!</definedName>
    <definedName name="м_с2">#REF!</definedName>
    <definedName name="м_с3" localSheetId="1">#REF!</definedName>
    <definedName name="м_с3">#REF!</definedName>
    <definedName name="м_с4" localSheetId="1">#REF!</definedName>
    <definedName name="м_с4">#REF!</definedName>
    <definedName name="М50.12" localSheetId="1">#REF!</definedName>
    <definedName name="М50.12">#REF!</definedName>
    <definedName name="маарртт" localSheetId="1">[9]К.смета!#REF!</definedName>
    <definedName name="маарртт">[9]К.смета!#REF!</definedName>
    <definedName name="Макрос1">#N/A</definedName>
    <definedName name="Макрос2" localSheetId="1">#REF!</definedName>
    <definedName name="Макрос2">#REF!</definedName>
    <definedName name="Макрос3" localSheetId="1">#REF!</definedName>
    <definedName name="Макрос3">#REF!</definedName>
    <definedName name="макс">"['file://A_hasanbayev/%D0%94%D0%9E%D0%A5%D0%9E%D0%94/Profiles/AKobilov/%D0%91%D0%B0%D0%B7%D0%B0/%D0%B0%D1%80%D1%85%D0%B8%D0%B2/%D1%84%D0%B0%D0%BA%D1%82/2001/2001%D1%84%D0%B0%D0%BA%D1%82.xls'#$Guidance.$A$1]"</definedName>
    <definedName name="манзилли" localSheetId="1">#REF!</definedName>
    <definedName name="манзилли">#REF!</definedName>
    <definedName name="марка" localSheetId="1">#REF!</definedName>
    <definedName name="марка">#REF!</definedName>
    <definedName name="маруф" localSheetId="1">#REF!</definedName>
    <definedName name="маруф">#REF!</definedName>
    <definedName name="Массив_обл">#N/A</definedName>
    <definedName name="Массив_СвС">#N/A</definedName>
    <definedName name="машина">{30,140,350,160,"",""}</definedName>
    <definedName name="МАЪЛУМОТ">#N/A</definedName>
    <definedName name="мева" localSheetId="1">#REF!</definedName>
    <definedName name="мева">#REF!</definedName>
    <definedName name="МЕталлолом" localSheetId="1">#REF!</definedName>
    <definedName name="МЕталлолом">#REF!</definedName>
    <definedName name="мз" localSheetId="1">#REF!</definedName>
    <definedName name="мз">#REF!</definedName>
    <definedName name="МЗ_1" localSheetId="1">#REF!</definedName>
    <definedName name="МЗ_1">#REF!</definedName>
    <definedName name="МЗ_2" localSheetId="1">#REF!</definedName>
    <definedName name="МЗ_2">#REF!</definedName>
    <definedName name="миит" localSheetId="1">#REF!</definedName>
    <definedName name="миит">#REF!</definedName>
    <definedName name="мин" localSheetId="1">#REF!</definedName>
    <definedName name="мин">#REF!</definedName>
    <definedName name="мин25" localSheetId="1">#REF!</definedName>
    <definedName name="мин25">#REF!</definedName>
    <definedName name="минг">#N/A</definedName>
    <definedName name="мингта" localSheetId="1">#REF!</definedName>
    <definedName name="мингта">#REF!</definedName>
    <definedName name="мингча">#N/A</definedName>
    <definedName name="Минимал_1" localSheetId="1">#REF!</definedName>
    <definedName name="Минимал_1">#REF!</definedName>
    <definedName name="Минимал_2" localSheetId="1">#REF!</definedName>
    <definedName name="Минимал_2">#REF!</definedName>
    <definedName name="Минсвх" localSheetId="1">#REF!</definedName>
    <definedName name="Минсвх">#REF!</definedName>
    <definedName name="миоо">TRUNC((oy-1)/3+1)</definedName>
    <definedName name="миоро">TRUNC((oy-1)/3+1)</definedName>
    <definedName name="мир" localSheetId="1">#REF!</definedName>
    <definedName name="мир">#REF!</definedName>
    <definedName name="мирз">{30,140,350,160,"",""}</definedName>
    <definedName name="мм" localSheetId="1">#REF!</definedName>
    <definedName name="мм">#REF!</definedName>
    <definedName name="ммм" localSheetId="1">#REF!</definedName>
    <definedName name="ммм">#REF!</definedName>
    <definedName name="мммм" localSheetId="1">#REF!</definedName>
    <definedName name="мммм">#REF!</definedName>
    <definedName name="МММММ">TRUNC((oy-1)/3+1)</definedName>
    <definedName name="Монетиз">#N/A</definedName>
    <definedName name="мпн" localSheetId="1">[0]!_a1Z,[0]!_a2Z</definedName>
    <definedName name="мпн">[0]!_a1Z,[0]!_a2Z</definedName>
    <definedName name="мссиииисс">{30,140,350,160,"",""}</definedName>
    <definedName name="МССЯВВАВВФФ">{30,140,350,160,"",""}</definedName>
    <definedName name="МТР">#N/A</definedName>
    <definedName name="мф" localSheetId="1">#REF!</definedName>
    <definedName name="мф">#REF!</definedName>
    <definedName name="мфу02" localSheetId="1">#REF!</definedName>
    <definedName name="мфу02">#REF!</definedName>
    <definedName name="н">#N/A</definedName>
    <definedName name="навои" localSheetId="1">#REF!</definedName>
    <definedName name="навои">#REF!</definedName>
    <definedName name="Навоий" localSheetId="1">#REF!</definedName>
    <definedName name="Навоий">#REF!</definedName>
    <definedName name="наман" localSheetId="1">#REF!</definedName>
    <definedName name="наман">#REF!</definedName>
    <definedName name="Наманган" localSheetId="1">#REF!</definedName>
    <definedName name="Наманган">#REF!</definedName>
    <definedName name="нар26" hidden="1">#N/A</definedName>
    <definedName name="нац">#N/A</definedName>
    <definedName name="нбу">#N/A</definedName>
    <definedName name="нгшгке">TRUNC((oy-1)/3+1)</definedName>
    <definedName name="нгщд">TRUNC((oy-1)/3+1)</definedName>
    <definedName name="нгщдлод">TRUNC((oy-1)/3+1)</definedName>
    <definedName name="нгщдолд">TRUNC((oy-1)/3+1)</definedName>
    <definedName name="нгщшдл">TRUNC((oy-1)/3+1)</definedName>
    <definedName name="не">{30,140,350,160,"",""}</definedName>
    <definedName name="негнопо">TRUNC((oy-1)/3+1)</definedName>
    <definedName name="неукв">#N/A</definedName>
    <definedName name="нилуфа" localSheetId="1">#REF!</definedName>
    <definedName name="нилуфа">#REF!</definedName>
    <definedName name="нилуфар">#N/A</definedName>
    <definedName name="нк">{30,140,350,160,"",""}</definedName>
    <definedName name="нн" localSheetId="1">#REF!</definedName>
    <definedName name="нн">#REF!</definedName>
    <definedName name="ннн">#N/A</definedName>
    <definedName name="нннн" localSheetId="1">#REF!</definedName>
    <definedName name="нннн">#REF!</definedName>
    <definedName name="новое" localSheetId="1">#REF!</definedName>
    <definedName name="новое">#REF!</definedName>
    <definedName name="новый" localSheetId="1">[6]!_a1Z,[6]!_a2Z</definedName>
    <definedName name="новый">[6]!_a1Z,[6]!_a2Z</definedName>
    <definedName name="нод">TRUNC((oy-1)/3+1)</definedName>
    <definedName name="нояб" localSheetId="1">#REF!</definedName>
    <definedName name="нояб">#REF!</definedName>
    <definedName name="Ноябрь" hidden="1">{#N/A,#N/A,TRUE,"일정"}</definedName>
    <definedName name="нргшщ">DATE(yil,oy,1)</definedName>
    <definedName name="нук">TRUNC((oy-1)/3+1)</definedName>
    <definedName name="Нуқ" localSheetId="1">#REF!</definedName>
    <definedName name="Нуқ">#REF!</definedName>
    <definedName name="нур" localSheetId="1">#REF!</definedName>
    <definedName name="нур">#REF!</definedName>
    <definedName name="о">{30,140,350,160,"",""}</definedName>
    <definedName name="оаовао" localSheetId="1">#REF!</definedName>
    <definedName name="оаовао">#REF!</definedName>
    <definedName name="_xlnm.Print_Area" localSheetId="0">Освоение!$A$1:$G$14</definedName>
    <definedName name="_xlnm.Print_Area" localSheetId="1">'табл.№3 КМ'!$A$1:$AH$59</definedName>
    <definedName name="_xlnm.Print_Area">#N/A</definedName>
    <definedName name="областя"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овкей">#N/A</definedName>
    <definedName name="оглло" localSheetId="1">#REF!</definedName>
    <definedName name="оглло">#REF!</definedName>
    <definedName name="ожидаемое" localSheetId="1">#REF!</definedName>
    <definedName name="ожидаемое">#REF!</definedName>
    <definedName name="Октябр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ол">{30,140,350,160,"",""}</definedName>
    <definedName name="олг">#N/A</definedName>
    <definedName name="олдордлро">DATE(yil,oy,1)</definedName>
    <definedName name="олл">#N/A</definedName>
    <definedName name="олма" localSheetId="1" hidden="1">#REF!</definedName>
    <definedName name="олма" hidden="1">#REF!</definedName>
    <definedName name="олмалик" localSheetId="1" hidden="1">#REF!</definedName>
    <definedName name="олмалик" hidden="1">#REF!</definedName>
    <definedName name="олполднгл">TRUNC((oy-1)/3+1)</definedName>
    <definedName name="олтин_дала" localSheetId="1">#REF!</definedName>
    <definedName name="олтин_дала">#REF!</definedName>
    <definedName name="ольга" hidden="1">{#N/A,#N/A,FALSE,"BODY"}</definedName>
    <definedName name="оля">#N/A</definedName>
    <definedName name="оо"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ооллолол" localSheetId="1" hidden="1">#REF!</definedName>
    <definedName name="ооллолол" hidden="1">#REF!</definedName>
    <definedName name="оолол" localSheetId="1">#REF!</definedName>
    <definedName name="оолол">#REF!</definedName>
    <definedName name="ооо" localSheetId="1">#REF!</definedName>
    <definedName name="ооо">#REF!</definedName>
    <definedName name="оооо">TRUNC((oy-1)/3+1)</definedName>
    <definedName name="ооооо" localSheetId="1" hidden="1">#REF!,#REF!,#REF!,#REF!</definedName>
    <definedName name="ооооо" hidden="1">#REF!,#REF!,#REF!,#REF!</definedName>
    <definedName name="опдбродролд">DATE(yil,oy,1)</definedName>
    <definedName name="ор" localSheetId="1">#REF!,#REF!,#REF!</definedName>
    <definedName name="ор">#REF!,#REF!,#REF!</definedName>
    <definedName name="орде" localSheetId="1">#REF!</definedName>
    <definedName name="орде">#REF!</definedName>
    <definedName name="ордлжд">TRUNC((oy-1)/3+1)</definedName>
    <definedName name="орлдапелапл">TRUNC((oy-1)/3+1)</definedName>
    <definedName name="орлдлд">TRUNC((oy-1)/3+1)</definedName>
    <definedName name="орлоддб">TRUNC((oy-1)/3+1)</definedName>
    <definedName name="орлорлд">TRUNC((oy-1)/3+1)</definedName>
    <definedName name="орлролр" localSheetId="1">#REF!</definedName>
    <definedName name="орлролр">#REF!</definedName>
    <definedName name="ОРОРО1" localSheetId="1">#REF!</definedName>
    <definedName name="ОРОРО1">#REF!</definedName>
    <definedName name="орпр">TRUNC((oy-1)/3+1)</definedName>
    <definedName name="ОСТ">0</definedName>
    <definedName name="отпро" localSheetId="1">#REF!</definedName>
    <definedName name="отпро">#REF!</definedName>
    <definedName name="отработано" localSheetId="1">[0]!_a1Z,[0]!_a2Z</definedName>
    <definedName name="отработано">[0]!_a1Z,[0]!_a2Z</definedName>
    <definedName name="отрасль" localSheetId="1">#REF!</definedName>
    <definedName name="отрасль">#REF!</definedName>
    <definedName name="отстав" hidden="1">{#N/A,#N/A,FALSE,"인원";#N/A,#N/A,FALSE,"비용2";#N/A,#N/A,FALSE,"비용1";#N/A,#N/A,FALSE,"비용";#N/A,#N/A,FALSE,"보증2";#N/A,#N/A,FALSE,"보증1";#N/A,#N/A,FALSE,"보증";#N/A,#N/A,FALSE,"손익1";#N/A,#N/A,FALSE,"손익";#N/A,#N/A,FALSE,"부서별매출";#N/A,#N/A,FALSE,"매출"}</definedName>
    <definedName name="отставание" localSheetId="1">[0]!BlankMacro1</definedName>
    <definedName name="отставание">[0]!BlankMacro1</definedName>
    <definedName name="оьтлодламп">{30,140,350,160,"",""}</definedName>
    <definedName name="п">#N/A</definedName>
    <definedName name="па" localSheetId="1">[3]!_a1Z,[3]!_a2Z</definedName>
    <definedName name="па">[3]!_a1Z,[3]!_a2Z</definedName>
    <definedName name="пап" localSheetId="1">#REF!</definedName>
    <definedName name="пап">#REF!</definedName>
    <definedName name="паур" localSheetId="1">#REF!</definedName>
    <definedName name="паур">#REF!</definedName>
    <definedName name="пах">#N/A</definedName>
    <definedName name="пахта">{30,140,350,160,"",""}</definedName>
    <definedName name="пахта2">{30,140,350,160,"",""}</definedName>
    <definedName name="пахта3">{30,140,350,160,"",""}</definedName>
    <definedName name="ПЕНСИЯ">#N/A</definedName>
    <definedName name="период">1</definedName>
    <definedName name="печать">#N/A</definedName>
    <definedName name="ПИР" localSheetId="1">#REF!</definedName>
    <definedName name="ПИР">#REF!</definedName>
    <definedName name="ПИРА" localSheetId="1">#REF!</definedName>
    <definedName name="ПИРА">#REF!</definedName>
    <definedName name="план" localSheetId="1">[15]Т19!#REF!</definedName>
    <definedName name="план">[15]Т19!#REF!</definedName>
    <definedName name="план1" localSheetId="1">[15]Т19!#REF!</definedName>
    <definedName name="план1">[15]Т19!#REF!</definedName>
    <definedName name="пмрп">DATE(yil,oy,1)</definedName>
    <definedName name="полат" localSheetId="1">#REF!</definedName>
    <definedName name="полат">#REF!</definedName>
    <definedName name="Полигон" localSheetId="1">#REF!</definedName>
    <definedName name="Полигон">#REF!</definedName>
    <definedName name="полордол">TRUNC((oy-1)/3+1)</definedName>
    <definedName name="пор">#N/A</definedName>
    <definedName name="поступило">36525</definedName>
    <definedName name="Поток2004" localSheetId="1">#REF!</definedName>
    <definedName name="Поток2004">#REF!</definedName>
    <definedName name="пп"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ппп" localSheetId="1">[0]!дел/1000</definedName>
    <definedName name="ппп">[0]!дел/1000</definedName>
    <definedName name="пппппп" localSheetId="1">прилож3/1000</definedName>
    <definedName name="пппппп">прилож3/1000</definedName>
    <definedName name="пппр" localSheetId="1">#REF!</definedName>
    <definedName name="пппр">#REF!</definedName>
    <definedName name="пр">#N/A</definedName>
    <definedName name="Прил3" localSheetId="1">[0]!прилож3/1000</definedName>
    <definedName name="Прил3">[0]!прилож3/1000</definedName>
    <definedName name="Прил5" localSheetId="1">дел/1000</definedName>
    <definedName name="Прил5">дел/1000</definedName>
    <definedName name="Прил55" localSheetId="1">[0]!прилож3/1000</definedName>
    <definedName name="Прил55">[0]!прилож3/1000</definedName>
    <definedName name="приложение" localSheetId="1">дел/1000</definedName>
    <definedName name="приложение">дел/1000</definedName>
    <definedName name="Приоритет" localSheetId="1">#REF!</definedName>
    <definedName name="Приоритет">#REF!</definedName>
    <definedName name="ПРИХ">35000</definedName>
    <definedName name="прлордлюдл">TRUNC((oy-1)/3+1)</definedName>
    <definedName name="про" localSheetId="1">'[16]уюшмага10,09 холатига'!#REF!</definedName>
    <definedName name="про">'[16]уюшмага10,09 холатига'!#REF!</definedName>
    <definedName name="проба" localSheetId="1" hidden="1">#REF!,#REF!</definedName>
    <definedName name="проба" hidden="1">#REF!,#REF!</definedName>
    <definedName name="Прогноз" localSheetId="1">#REF!</definedName>
    <definedName name="Прогноз">#REF!</definedName>
    <definedName name="ПРОГНОЗНЫЕ_ПАРАМЕТРЫ_РАСХОДОВ">#N/A</definedName>
    <definedName name="прод">#N/A</definedName>
    <definedName name="прок">#N/A</definedName>
    <definedName name="пром2">#N/A</definedName>
    <definedName name="проч">TRUNC((oy-1)/3+1)</definedName>
    <definedName name="прпо">DATE(yil,oy,1)</definedName>
    <definedName name="прпрпр">TRUNC((oy-1)/3+1)</definedName>
    <definedName name="прпрпрпр" localSheetId="1">#REF!</definedName>
    <definedName name="прпрпрпр">#REF!</definedName>
    <definedName name="прпрпрпрпрпрпрпрпрп" hidden="1">{"'Monthly 1997'!$A$3:$S$89"}</definedName>
    <definedName name="псб">#N/A</definedName>
    <definedName name="пт">DATE(yil,oy,1)</definedName>
    <definedName name="пшднгшгн">TRUNC((oy-1)/3+1)</definedName>
    <definedName name="р">#N/A</definedName>
    <definedName name="район">{30,140,350,160,"",""}</definedName>
    <definedName name="Районы1">"['file://R_tuhvatullin/%D0%A0%D0%B8%D0%BD%D0%B0%D1%82/J_ibragimov/13/2003/%D0%97%D0%B0%D0%B4%D0%B0%D0%BD%D0%B8%D1%8F/%D0%A3%D0%B2%D0%B5%D0%B4%20%D0%BF%D0%BE%20%D0%BB%D1%8C%D0%B3%D0%BE%D1%82%D0%BD%D0%B8%D0%BA%D0%B0%D0%BC.xls'#$данные.$A$1]"</definedName>
    <definedName name="рассмотрительная2" localSheetId="1">#REF!</definedName>
    <definedName name="рассмотрительная2">#REF!</definedName>
    <definedName name="РАСХ">0</definedName>
    <definedName name="Расход_2004_Лист3__2__Таблица" localSheetId="1">#REF!</definedName>
    <definedName name="Расход_2004_Лист3__2__Таблица">#REF!</definedName>
    <definedName name="Расход_2004_Лист3__2__Таблица1" localSheetId="1">#REF!</definedName>
    <definedName name="Расход_2004_Лист3__2__Таблица1">#REF!</definedName>
    <definedName name="Расход_2004_Лист3__2__Таблица2" localSheetId="1">#REF!,#REF!</definedName>
    <definedName name="Расход_2004_Лист3__2__Таблица2">#REF!,#REF!</definedName>
    <definedName name="расходы" localSheetId="1">#REF!</definedName>
    <definedName name="расходы">#REF!</definedName>
    <definedName name="расчет" localSheetId="1">дел/1000</definedName>
    <definedName name="расчет">дел/1000</definedName>
    <definedName name="расчета">36465</definedName>
    <definedName name="Рахбарга" localSheetId="1">#REF!</definedName>
    <definedName name="Рахбарга">#REF!</definedName>
    <definedName name="РВРРАП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ре" localSheetId="1">#REF!</definedName>
    <definedName name="ре">#REF!</definedName>
    <definedName name="рег">"['file://A_kobilov/%D0%91%D0%B0%D0%B7%D0%B0/WINNT/Profiles/AKobilov/%D0%A0%D0%B0%D0%B1%D0%BE%D1%87%D0%B8%D0%B9%20%D1%81%D1%82%D0%BE%D0%BB/%D0%91%D0%B0%D0%B7%D0%B0/%D1%84%D0%B0%D0%BA%D1%82_%D0%BF%D0%BE_%D0%BC%D0%B5%D1%812001.xls'#$Лист3.$C$21:.$D$36]"</definedName>
    <definedName name="рег_1" localSheetId="1">#REF!</definedName>
    <definedName name="рег_1">#REF!</definedName>
    <definedName name="рег_2" localSheetId="1">#REF!</definedName>
    <definedName name="рег_2">#REF!</definedName>
    <definedName name="рег1" localSheetId="1">#REF!</definedName>
    <definedName name="рег1">#REF!</definedName>
    <definedName name="рег2" localSheetId="1">#REF!</definedName>
    <definedName name="рег2">#REF!</definedName>
    <definedName name="режа">{30,140,350,160,"",""}</definedName>
    <definedName name="Рек" localSheetId="1">#REF!</definedName>
    <definedName name="Рек">#REF!</definedName>
    <definedName name="_xlnm.Recorder" localSheetId="1">#REF!</definedName>
    <definedName name="_xlnm.Recorder">#REF!</definedName>
    <definedName name="рес">TRUNC((oy-1)/3+1)</definedName>
    <definedName name="респ">TRUNC((oy-1)/3+1)</definedName>
    <definedName name="рл">#N/A</definedName>
    <definedName name="рлжлджролд">TRUNC((oy-1)/3+1)</definedName>
    <definedName name="робюлюб">TRUNC((oy-1)/3+1)</definedName>
    <definedName name="розжзщ">TRUNC((oy-1)/3+1)</definedName>
    <definedName name="рол" localSheetId="1">#REF!</definedName>
    <definedName name="рол">#REF!</definedName>
    <definedName name="ролбрп">TRUNC((oy-1)/3+1)</definedName>
    <definedName name="ролдгнш">TRUNC((oy-1)/3+1)</definedName>
    <definedName name="ролдорбд">TRUNC((oy-1)/3+1)</definedName>
    <definedName name="ролр">TRUNC((oy-1)/3+1)</definedName>
    <definedName name="роол" localSheetId="1">#REF!</definedName>
    <definedName name="роол">#REF!</definedName>
    <definedName name="роопропроп">TRUNC((oy-1)/3+1)</definedName>
    <definedName name="ропо">{30,140,350,160,"",""}</definedName>
    <definedName name="ропопролегл">TRUNC((oy-1)/3+1)</definedName>
    <definedName name="ропропро">TRUNC((oy-1)/3+1)</definedName>
    <definedName name="рорпрр">{30,140,350,160,"",""}</definedName>
    <definedName name="рошгргш" localSheetId="1">#REF!</definedName>
    <definedName name="рошгргш">#REF!</definedName>
    <definedName name="рпаврпаравравр" localSheetId="1">#REF!</definedName>
    <definedName name="рпаврпаравравр">#REF!</definedName>
    <definedName name="рподлоол">TRUNC((oy-1)/3+1)</definedName>
    <definedName name="рполпролпол" localSheetId="1">#REF!</definedName>
    <definedName name="рполпролпол">#REF!</definedName>
    <definedName name="рпр" localSheetId="1">#REF!</definedName>
    <definedName name="рпр">#REF!</definedName>
    <definedName name="рпрп" localSheetId="1">[17]К.смета!#REF!</definedName>
    <definedName name="рпрп">[17]К.смета!#REF!</definedName>
    <definedName name="РПРПРРПР" localSheetId="1">#REF!</definedName>
    <definedName name="РПРПРРПР">#REF!</definedName>
    <definedName name="рпт">TRUNC((oy-1)/3+1)</definedName>
    <definedName name="рр">{30,140,350,160,"",""}</definedName>
    <definedName name="ррр" localSheetId="1">#REF!</definedName>
    <definedName name="ррр">#REF!</definedName>
    <definedName name="рррррр" localSheetId="1">[0]!дел/1000</definedName>
    <definedName name="рррррр">[0]!дел/1000</definedName>
    <definedName name="ррррррррррр" localSheetId="1">прилож3/1000</definedName>
    <definedName name="ррррррррррр">прилож3/1000</definedName>
    <definedName name="рфььук" localSheetId="1">дел/1000</definedName>
    <definedName name="рфььук">дел/1000</definedName>
    <definedName name="рыва" localSheetId="1">#REF!</definedName>
    <definedName name="рыва">#REF!</definedName>
    <definedName name="рывр" localSheetId="1">#REF!</definedName>
    <definedName name="рывр">#REF!</definedName>
    <definedName name="с">#N/A</definedName>
    <definedName name="С29" localSheetId="1">#REF!</definedName>
    <definedName name="С29">#REF!</definedName>
    <definedName name="С30" localSheetId="1">#REF!</definedName>
    <definedName name="С30">#REF!</definedName>
    <definedName name="с519" localSheetId="1">#REF!</definedName>
    <definedName name="с519">#REF!</definedName>
    <definedName name="с52">#N/A</definedName>
    <definedName name="с53" localSheetId="1">#REF!</definedName>
    <definedName name="с53">#REF!</definedName>
    <definedName name="с86" localSheetId="1">#REF!</definedName>
    <definedName name="с86">#REF!</definedName>
    <definedName name="сам">{30,140,350,160,"",""}</definedName>
    <definedName name="Самарканд" localSheetId="1">#REF!</definedName>
    <definedName name="Самарканд">#REF!</definedName>
    <definedName name="Санжар">{30,140,350,160,"",""}</definedName>
    <definedName name="Св" localSheetId="1">дел/1000</definedName>
    <definedName name="Св">дел/1000</definedName>
    <definedName name="свод" localSheetId="1">#REF!,#REF!,#REF!</definedName>
    <definedName name="свод">#REF!,#REF!,#REF!</definedName>
    <definedName name="свод_кор" localSheetId="1">дел/1000</definedName>
    <definedName name="свод_кор">дел/1000</definedName>
    <definedName name="сводка">{30,140,350,160,"",""}</definedName>
    <definedName name="сводный" localSheetId="1">#REF!</definedName>
    <definedName name="сводный">#REF!</definedName>
    <definedName name="свока">#N/A</definedName>
    <definedName name="себестоимость" localSheetId="1">[15]Т19!#REF!</definedName>
    <definedName name="себестоимость">[15]Т19!#REF!</definedName>
    <definedName name="сел">{30,140,350,160,"",""}</definedName>
    <definedName name="Сельхоз">#N/A</definedName>
    <definedName name="сен" localSheetId="1">#REF!</definedName>
    <definedName name="сен">#REF!</definedName>
    <definedName name="Сирдарё" localSheetId="1">#REF!</definedName>
    <definedName name="Сирдарё">#REF!</definedName>
    <definedName name="см">TRUNC((oy-1)/3+1)</definedName>
    <definedName name="смавввсмсм">{30,140,350,160,"",""}</definedName>
    <definedName name="смимими">{30,140,350,160,"",""}</definedName>
    <definedName name="сопос" localSheetId="1">#REF!</definedName>
    <definedName name="сопос">#REF!</definedName>
    <definedName name="сохалар" localSheetId="1" hidden="1">#REF!</definedName>
    <definedName name="сохалар" hidden="1">#REF!</definedName>
    <definedName name="соц_страх">'[18]ИСХОД. ДАННЫЕ'!$I$6</definedName>
    <definedName name="соьро">TRUNC((oy-1)/3+1)</definedName>
    <definedName name="спн" localSheetId="1">#REF!</definedName>
    <definedName name="спн">#REF!</definedName>
    <definedName name="Спорт" localSheetId="1">#REF!</definedName>
    <definedName name="Спорт">#REF!</definedName>
    <definedName name="Спортлар" localSheetId="1">#REF!</definedName>
    <definedName name="Спортлар">#REF!</definedName>
    <definedName name="Сравнение" localSheetId="1">#REF!</definedName>
    <definedName name="Сравнение">#REF!</definedName>
    <definedName name="Срок" localSheetId="1">#REF!</definedName>
    <definedName name="Срок">#REF!</definedName>
    <definedName name="срочно">#N/A</definedName>
    <definedName name="срропар">TRUNC((oy-1)/3+1)</definedName>
    <definedName name="Сртук_ДАгр">#N/A</definedName>
    <definedName name="сс" hidden="1">{#N/A,#N/A,FALSE,"인원";#N/A,#N/A,FALSE,"비용2";#N/A,#N/A,FALSE,"비용1";#N/A,#N/A,FALSE,"비용";#N/A,#N/A,FALSE,"보증2";#N/A,#N/A,FALSE,"보증1";#N/A,#N/A,FALSE,"보증";#N/A,#N/A,FALSE,"손익1";#N/A,#N/A,FALSE,"손익";#N/A,#N/A,FALSE,"부서별매출";#N/A,#N/A,FALSE,"매출"}</definedName>
    <definedName name="ссмсмва">{30,140,350,160,"",""}</definedName>
    <definedName name="ссмсчисисисим">{30,140,350,160,"",""}</definedName>
    <definedName name="ссс" localSheetId="1">#REF!</definedName>
    <definedName name="ссс">#REF!</definedName>
    <definedName name="сссс" localSheetId="1">[0]!_a1Z,[0]!_a2Z</definedName>
    <definedName name="сссс">[0]!_a1Z,[0]!_a2Z</definedName>
    <definedName name="ставка_05_2_1" localSheetId="1">#REF!</definedName>
    <definedName name="ставка_05_2_1">#REF!</definedName>
    <definedName name="ставка_05_2_10" localSheetId="1">#REF!</definedName>
    <definedName name="ставка_05_2_10">#REF!</definedName>
    <definedName name="ставка_05_2_2" localSheetId="1">#REF!</definedName>
    <definedName name="ставка_05_2_2">#REF!</definedName>
    <definedName name="ставка_05_2_3" localSheetId="1">#REF!</definedName>
    <definedName name="ставка_05_2_3">#REF!</definedName>
    <definedName name="ставка_05_2_4" localSheetId="1">#REF!</definedName>
    <definedName name="ставка_05_2_4">#REF!</definedName>
    <definedName name="ставка_05_2_5" localSheetId="1">#REF!</definedName>
    <definedName name="ставка_05_2_5">#REF!</definedName>
    <definedName name="ставка_05_2_6" localSheetId="1">#REF!</definedName>
    <definedName name="ставка_05_2_6">#REF!</definedName>
    <definedName name="ставка_05_2_7" localSheetId="1">#REF!</definedName>
    <definedName name="ставка_05_2_7">#REF!</definedName>
    <definedName name="ставка_05_2_8" localSheetId="1">#REF!</definedName>
    <definedName name="ставка_05_2_8">#REF!</definedName>
    <definedName name="ставка_05_2_9" localSheetId="1">#REF!</definedName>
    <definedName name="ставка_05_2_9">#REF!</definedName>
    <definedName name="ставка_05_3_1" localSheetId="1">#REF!</definedName>
    <definedName name="ставка_05_3_1">#REF!</definedName>
    <definedName name="ставка_05_3_10" localSheetId="1">#REF!</definedName>
    <definedName name="ставка_05_3_10">#REF!</definedName>
    <definedName name="ставка_05_3_2" localSheetId="1">#REF!</definedName>
    <definedName name="ставка_05_3_2">#REF!</definedName>
    <definedName name="ставка_05_3_3" localSheetId="1">#REF!</definedName>
    <definedName name="ставка_05_3_3">#REF!</definedName>
    <definedName name="ставка_05_3_4" localSheetId="1">#REF!</definedName>
    <definedName name="ставка_05_3_4">#REF!</definedName>
    <definedName name="ставка_05_3_5" localSheetId="1">#REF!</definedName>
    <definedName name="ставка_05_3_5">#REF!</definedName>
    <definedName name="ставка_05_3_6" localSheetId="1">#REF!</definedName>
    <definedName name="ставка_05_3_6">#REF!</definedName>
    <definedName name="ставка_05_3_7" localSheetId="1">#REF!</definedName>
    <definedName name="ставка_05_3_7">#REF!</definedName>
    <definedName name="ставка_05_3_8" localSheetId="1">#REF!</definedName>
    <definedName name="ставка_05_3_8">#REF!</definedName>
    <definedName name="ставка_05_3_9" localSheetId="1">#REF!</definedName>
    <definedName name="ставка_05_3_9">#REF!</definedName>
    <definedName name="ставка_06_2_1" localSheetId="1">#REF!</definedName>
    <definedName name="ставка_06_2_1">#REF!</definedName>
    <definedName name="ставка_06_2_10" localSheetId="1">#REF!</definedName>
    <definedName name="ставка_06_2_10">#REF!</definedName>
    <definedName name="ставка_06_2_2" localSheetId="1">#REF!</definedName>
    <definedName name="ставка_06_2_2">#REF!</definedName>
    <definedName name="ставка_06_2_3" localSheetId="1">#REF!</definedName>
    <definedName name="ставка_06_2_3">#REF!</definedName>
    <definedName name="ставка_06_2_4" localSheetId="1">#REF!</definedName>
    <definedName name="ставка_06_2_4">#REF!</definedName>
    <definedName name="ставка_06_2_5" localSheetId="1">#REF!</definedName>
    <definedName name="ставка_06_2_5">#REF!</definedName>
    <definedName name="ставка_06_2_6" localSheetId="1">#REF!</definedName>
    <definedName name="ставка_06_2_6">#REF!</definedName>
    <definedName name="ставка_06_2_7" localSheetId="1">#REF!</definedName>
    <definedName name="ставка_06_2_7">#REF!</definedName>
    <definedName name="ставка_06_2_8" localSheetId="1">#REF!</definedName>
    <definedName name="ставка_06_2_8">#REF!</definedName>
    <definedName name="ставка_06_2_9" localSheetId="1">#REF!</definedName>
    <definedName name="ставка_06_2_9">#REF!</definedName>
    <definedName name="ставка_06_3_1" localSheetId="1">#REF!</definedName>
    <definedName name="ставка_06_3_1">#REF!</definedName>
    <definedName name="ставка_06_3_10" localSheetId="1">#REF!</definedName>
    <definedName name="ставка_06_3_10">#REF!</definedName>
    <definedName name="ставка_06_3_2" localSheetId="1">#REF!</definedName>
    <definedName name="ставка_06_3_2">#REF!</definedName>
    <definedName name="ставка_06_3_3" localSheetId="1">#REF!</definedName>
    <definedName name="ставка_06_3_3">#REF!</definedName>
    <definedName name="ставка_06_3_4" localSheetId="1">#REF!</definedName>
    <definedName name="ставка_06_3_4">#REF!</definedName>
    <definedName name="ставка_06_3_5" localSheetId="1">#REF!</definedName>
    <definedName name="ставка_06_3_5">#REF!</definedName>
    <definedName name="ставка_06_3_6" localSheetId="1">#REF!</definedName>
    <definedName name="ставка_06_3_6">#REF!</definedName>
    <definedName name="ставка_06_3_7" localSheetId="1">#REF!</definedName>
    <definedName name="ставка_06_3_7">#REF!</definedName>
    <definedName name="ставка_06_3_8" localSheetId="1">#REF!</definedName>
    <definedName name="ставка_06_3_8">#REF!</definedName>
    <definedName name="ставка_06_3_9" localSheetId="1">#REF!</definedName>
    <definedName name="ставка_06_3_9">#REF!</definedName>
    <definedName name="ставка_07_2_1" localSheetId="1">#REF!</definedName>
    <definedName name="ставка_07_2_1">#REF!</definedName>
    <definedName name="ставка_07_2_10" localSheetId="1">#REF!</definedName>
    <definedName name="ставка_07_2_10">#REF!</definedName>
    <definedName name="ставка_07_2_2" localSheetId="1">#REF!</definedName>
    <definedName name="ставка_07_2_2">#REF!</definedName>
    <definedName name="ставка_07_2_3" localSheetId="1">#REF!</definedName>
    <definedName name="ставка_07_2_3">#REF!</definedName>
    <definedName name="ставка_07_2_4" localSheetId="1">#REF!</definedName>
    <definedName name="ставка_07_2_4">#REF!</definedName>
    <definedName name="ставка_07_2_5" localSheetId="1">#REF!</definedName>
    <definedName name="ставка_07_2_5">#REF!</definedName>
    <definedName name="ставка_07_2_6" localSheetId="1">#REF!</definedName>
    <definedName name="ставка_07_2_6">#REF!</definedName>
    <definedName name="ставка_07_2_7" localSheetId="1">#REF!</definedName>
    <definedName name="ставка_07_2_7">#REF!</definedName>
    <definedName name="ставка_07_2_8" localSheetId="1">#REF!</definedName>
    <definedName name="ставка_07_2_8">#REF!</definedName>
    <definedName name="ставка_07_2_9" localSheetId="1">#REF!</definedName>
    <definedName name="ставка_07_2_9">#REF!</definedName>
    <definedName name="ставка_07_3_1" localSheetId="1">#REF!</definedName>
    <definedName name="ставка_07_3_1">#REF!</definedName>
    <definedName name="ставка_07_3_10" localSheetId="1">#REF!</definedName>
    <definedName name="ставка_07_3_10">#REF!</definedName>
    <definedName name="ставка_07_3_2" localSheetId="1">#REF!</definedName>
    <definedName name="ставка_07_3_2">#REF!</definedName>
    <definedName name="ставка_07_3_3" localSheetId="1">#REF!</definedName>
    <definedName name="ставка_07_3_3">#REF!</definedName>
    <definedName name="ставка_07_3_4" localSheetId="1">#REF!</definedName>
    <definedName name="ставка_07_3_4">#REF!</definedName>
    <definedName name="ставка_07_3_5" localSheetId="1">#REF!</definedName>
    <definedName name="ставка_07_3_5">#REF!</definedName>
    <definedName name="ставка_07_3_6" localSheetId="1">#REF!</definedName>
    <definedName name="ставка_07_3_6">#REF!</definedName>
    <definedName name="ставка_07_3_7" localSheetId="1">#REF!</definedName>
    <definedName name="ставка_07_3_7">#REF!</definedName>
    <definedName name="ставка_07_3_8" localSheetId="1">#REF!</definedName>
    <definedName name="ставка_07_3_8">#REF!</definedName>
    <definedName name="ставка_07_3_9" localSheetId="1">#REF!</definedName>
    <definedName name="ставка_07_3_9">#REF!</definedName>
    <definedName name="сталь">'[19]сталь по годам'!$D$7:$AM$27</definedName>
    <definedName name="сто">#N/A</definedName>
    <definedName name="сто1" localSheetId="1">#REF!</definedName>
    <definedName name="сто1">#REF!</definedName>
    <definedName name="стоимость">43508</definedName>
    <definedName name="сув">{30,140,350,160,"",""}</definedName>
    <definedName name="сугор">{30,140,350,160,"",""}</definedName>
    <definedName name="сугориш">{30,140,350,160,"",""}</definedName>
    <definedName name="сўм" localSheetId="1">#REF!</definedName>
    <definedName name="сўм">#REF!</definedName>
    <definedName name="СУММА05">"['file://Schoolfund5/%D0%A1%D0%B5%D1%82%D0%B5%D0%B2%D0%B0%D1%8F/Documents%20and%20Settings/schoolfund5/Local%20Settings/Temporary%20Internet%20Files/OLK8/%D0%A1%D0%95%D0%A0%D0%A2%D0%98%D0%A4%D0%98%D0%9A%D0%90%D0%A2-200-%202004%20%D0%B91.xls'#$Спорт.$P$57]"</definedName>
    <definedName name="Сурхондарё" localSheetId="1">#REF!</definedName>
    <definedName name="Сурхондарё">#REF!</definedName>
    <definedName name="Сфакторы">TRUNC((oy-1)/3+1)</definedName>
    <definedName name="сФЙЧВФвчыфсч">{30,140,350,160,"",""}</definedName>
    <definedName name="считас">TRUNC((oy-1)/3+1)</definedName>
    <definedName name="счмипсмти">{30,140,350,160,"",""}</definedName>
    <definedName name="Сырье" localSheetId="1">#REF!</definedName>
    <definedName name="Сырье">#REF!</definedName>
    <definedName name="т" localSheetId="1">[6]!_a1Z,[6]!_a2Z</definedName>
    <definedName name="т">[6]!_a1Z,[6]!_a2Z</definedName>
    <definedName name="т.19" localSheetId="1">#REF!</definedName>
    <definedName name="т.19">#REF!</definedName>
    <definedName name="ТА12" localSheetId="1">#REF!</definedName>
    <definedName name="ТА12">#REF!</definedName>
    <definedName name="таблица1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таблица9" localSheetId="1">#REF!</definedName>
    <definedName name="таблица9">#REF!</definedName>
    <definedName name="ТАЛЛ" localSheetId="1">#REF!</definedName>
    <definedName name="ТАЛЛ">#REF!</definedName>
    <definedName name="тара">{30,140,350,160,"",""}</definedName>
    <definedName name="тахлил">{30,140,350,160,"",""}</definedName>
    <definedName name="Ташкилий_чора_тадбирлар__номи_ва_ишлаб_чиўариладиганг_маҳсулот">#N/A</definedName>
    <definedName name="ТекПерес" localSheetId="1">#REF!</definedName>
    <definedName name="ТекПерес">#REF!</definedName>
    <definedName name="Термиз_шаҳри" localSheetId="1">#REF!</definedName>
    <definedName name="Термиз_шаҳри">#REF!</definedName>
    <definedName name="ТермоКузов35" localSheetId="1">#REF!</definedName>
    <definedName name="ТермоКузов35">#REF!</definedName>
    <definedName name="Территории" localSheetId="1" hidden="1">#REF!</definedName>
    <definedName name="Территории" hidden="1">#REF!</definedName>
    <definedName name="ТЗ.8.з" localSheetId="1">#REF!</definedName>
    <definedName name="ТЗ.8.з">#REF!</definedName>
    <definedName name="ти">{30,140,350,160,"",""}</definedName>
    <definedName name="ТНВЭД" localSheetId="1">#REF!</definedName>
    <definedName name="ТНВЭД">#REF!</definedName>
    <definedName name="тов">#N/A</definedName>
    <definedName name="Товар" localSheetId="1">#REF!</definedName>
    <definedName name="Товар">#REF!</definedName>
    <definedName name="тога">#N/A</definedName>
    <definedName name="Тошкент" localSheetId="1">#REF!</definedName>
    <definedName name="Тошкент">#REF!</definedName>
    <definedName name="тт" hidden="1">{#N/A,#N/A,FALSE,"인원";#N/A,#N/A,FALSE,"비용2";#N/A,#N/A,FALSE,"비용1";#N/A,#N/A,FALSE,"비용";#N/A,#N/A,FALSE,"보증2";#N/A,#N/A,FALSE,"보증1";#N/A,#N/A,FALSE,"보증";#N/A,#N/A,FALSE,"손익1";#N/A,#N/A,FALSE,"손익";#N/A,#N/A,FALSE,"부서별매출";#N/A,#N/A,FALSE,"매출"}</definedName>
    <definedName name="ттт" localSheetId="1">#REF!</definedName>
    <definedName name="ттт">#REF!</definedName>
    <definedName name="тттт" localSheetId="1">[0]!дел/1000</definedName>
    <definedName name="тттт">[0]!дел/1000</definedName>
    <definedName name="ТУЛОВ" localSheetId="1">#REF!</definedName>
    <definedName name="ТУЛОВ">#REF!</definedName>
    <definedName name="тушум.">#N/A</definedName>
    <definedName name="тьютьб">TRUNC((oy-1)/3+1)</definedName>
    <definedName name="Ћ__ЂЃ_Ѓ_Џ_ОЂ__" localSheetId="1">#REF!</definedName>
    <definedName name="Ћ__ЂЃ_Ѓ_Џ_ОЂ__">#REF!</definedName>
    <definedName name="у">#N/A</definedName>
    <definedName name="уапукпаа">{30,140,350,160,"",""}</definedName>
    <definedName name="ув" localSheetId="1">#REF!</definedName>
    <definedName name="ув">#REF!</definedName>
    <definedName name="уВс" localSheetId="1">#REF!</definedName>
    <definedName name="уВс">#REF!</definedName>
    <definedName name="уеке" localSheetId="1">#REF!</definedName>
    <definedName name="уеке">#REF!</definedName>
    <definedName name="уекуегу" localSheetId="1">#REF!</definedName>
    <definedName name="уекуегу">#REF!</definedName>
    <definedName name="узи">{30,140,350,160,"",""}</definedName>
    <definedName name="ук" localSheetId="1">#REF!</definedName>
    <definedName name="ук">#REF!</definedName>
    <definedName name="ука" localSheetId="1">#REF!</definedName>
    <definedName name="ука">#REF!</definedName>
    <definedName name="укгенг">TRUNC((oy-1)/3+1)</definedName>
    <definedName name="укеглоло">TRUNC((oy-1)/3+1)</definedName>
    <definedName name="укегшнешлор">DATE(yil,oy,1)</definedName>
    <definedName name="укенук">TRUNC((oy-1)/3+1)</definedName>
    <definedName name="укнукнек">TRUNC((oy-1)/3+1)</definedName>
    <definedName name="УКС" localSheetId="1">#REF!</definedName>
    <definedName name="УКС">#REF!</definedName>
    <definedName name="укц">{30,140,350,160,"",""}</definedName>
    <definedName name="укшгн">TRUNC((oy-1)/3+1)</definedName>
    <definedName name="улм">{30,140,350,160,"",""}</definedName>
    <definedName name="улмас">{30,140,350,160,"",""}</definedName>
    <definedName name="улу">{30,140,350,160,"",""}</definedName>
    <definedName name="Умарова456" localSheetId="1">#REF!</definedName>
    <definedName name="Умарова456">#REF!</definedName>
    <definedName name="ункшгол">TRUNC((oy-1)/3+1)</definedName>
    <definedName name="УРГАНЧТУМАН" localSheetId="1">#REF!</definedName>
    <definedName name="УРГАНЧТУМАН">#REF!</definedName>
    <definedName name="УРГАНЧШАХАР" localSheetId="1">#REF!</definedName>
    <definedName name="УРГАНЧШАХАР">#REF!</definedName>
    <definedName name="уровень" localSheetId="1">#REF!</definedName>
    <definedName name="уровень">#REF!</definedName>
    <definedName name="урта" localSheetId="1" hidden="1">#REF!</definedName>
    <definedName name="урта" hidden="1">#REF!</definedName>
    <definedName name="уртачирчик" localSheetId="1" hidden="1">#REF!</definedName>
    <definedName name="уртачирчик" hidden="1">#REF!</definedName>
    <definedName name="ўртачирчик" localSheetId="1" hidden="1">#REF!</definedName>
    <definedName name="ўртачирчик" hidden="1">#REF!</definedName>
    <definedName name="утв2" localSheetId="1">#REF!</definedName>
    <definedName name="утв2">#REF!</definedName>
    <definedName name="Уткир">{30,140,350,160,"",""}</definedName>
    <definedName name="уу" localSheetId="1">#REF!</definedName>
    <definedName name="уу">#REF!</definedName>
    <definedName name="ууу" localSheetId="1">#REF!</definedName>
    <definedName name="ууу">#REF!</definedName>
    <definedName name="уууу">{30,140,350,160,"",""}</definedName>
    <definedName name="ууууу" localSheetId="1">[0]!дел/1000</definedName>
    <definedName name="ууууу">[0]!дел/1000</definedName>
    <definedName name="уц">{30,140,350,160,"",""}</definedName>
    <definedName name="ф" localSheetId="1">#REF!</definedName>
    <definedName name="ф">#REF!</definedName>
    <definedName name="ф1" localSheetId="1" hidden="1">#REF!</definedName>
    <definedName name="ф1" hidden="1">#REF!</definedName>
    <definedName name="ф2" localSheetId="1">[0]!_a1Z,[0]!_a2Z</definedName>
    <definedName name="ф2">[0]!_a1Z,[0]!_a2Z</definedName>
    <definedName name="ф5" hidden="1">{#N/A,#N/A,FALSE,"인원";#N/A,#N/A,FALSE,"비용2";#N/A,#N/A,FALSE,"비용1";#N/A,#N/A,FALSE,"비용";#N/A,#N/A,FALSE,"보증2";#N/A,#N/A,FALSE,"보증1";#N/A,#N/A,FALSE,"보증";#N/A,#N/A,FALSE,"손익1";#N/A,#N/A,FALSE,"손익";#N/A,#N/A,FALSE,"부서별매출";#N/A,#N/A,FALSE,"매출"}</definedName>
    <definedName name="Факторы">TRUNC((oy-1)/3+1)</definedName>
    <definedName name="Фаргона" localSheetId="1">#REF!</definedName>
    <definedName name="Фаргона">#REF!</definedName>
    <definedName name="фвыавп">{30,140,350,160,"",""}</definedName>
    <definedName name="февраль" localSheetId="1">#REF!</definedName>
    <definedName name="февраль">#REF!</definedName>
    <definedName name="февраль_фактор">TRUNC((oy-1)/3+1)</definedName>
    <definedName name="ФЗСЖЧШ__ХЛЭЖШО">#N/A</definedName>
    <definedName name="фйфй" localSheetId="1">#REF!</definedName>
    <definedName name="фйфй">#REF!</definedName>
    <definedName name="фйфйф">#N/A</definedName>
    <definedName name="флт">{30,140,350,160,"",""}</definedName>
    <definedName name="форма_таб01" hidden="1">{#N/A,#N/A,FALSE,"인원";#N/A,#N/A,FALSE,"비용2";#N/A,#N/A,FALSE,"비용1";#N/A,#N/A,FALSE,"비용";#N/A,#N/A,FALSE,"보증2";#N/A,#N/A,FALSE,"보증1";#N/A,#N/A,FALSE,"보증";#N/A,#N/A,FALSE,"손익1";#N/A,#N/A,FALSE,"손익";#N/A,#N/A,FALSE,"부서별매출";#N/A,#N/A,FALSE,"매출"}</definedName>
    <definedName name="Формир" localSheetId="1">#REF!</definedName>
    <definedName name="Формир">#REF!</definedName>
    <definedName name="фф" localSheetId="1">#REF!</definedName>
    <definedName name="фф">#REF!</definedName>
    <definedName name="ффф" localSheetId="1">#REF!</definedName>
    <definedName name="ффф">#REF!</definedName>
    <definedName name="фффф" localSheetId="1">#REF!</definedName>
    <definedName name="фффф">#REF!</definedName>
    <definedName name="ФФФФФФ" localSheetId="1">#REF!</definedName>
    <definedName name="ФФФФФФ">#REF!</definedName>
    <definedName name="фы">'[20]Фориш 2003'!$O$4</definedName>
    <definedName name="фыавыфа">{30,140,350,160,"",""}</definedName>
    <definedName name="фыафыав" localSheetId="1" hidden="1">#REF!</definedName>
    <definedName name="фыафыав" hidden="1">#REF!</definedName>
    <definedName name="фывчыйывчйы">{30,140,350,160,"",""}</definedName>
    <definedName name="фыфы" localSheetId="1">#REF!</definedName>
    <definedName name="фыфы">#REF!</definedName>
    <definedName name="фыы">TRUNC((oy-1)/3+1)</definedName>
    <definedName name="фяфчфчфч">{30,140,350,160,"",""}</definedName>
    <definedName name="Хасанннннн" localSheetId="1">[0]!_a1Z,[0]!_a2Z</definedName>
    <definedName name="Хасанннннн">[0]!_a1Z,[0]!_a2Z</definedName>
    <definedName name="хж" localSheetId="1">#REF!</definedName>
    <definedName name="хж">#REF!</definedName>
    <definedName name="хз" localSheetId="1">#REF!</definedName>
    <definedName name="хз">#REF!</definedName>
    <definedName name="ХИВАТУМАН" localSheetId="1">#REF!</definedName>
    <definedName name="ХИВАТУМАН">#REF!</definedName>
    <definedName name="ХОНКАТУМАН" localSheetId="1">#REF!</definedName>
    <definedName name="ХОНКАТУМАН">#REF!</definedName>
    <definedName name="Хоразм" localSheetId="1">#REF!</definedName>
    <definedName name="Хоразм">#REF!</definedName>
    <definedName name="хр" localSheetId="1">#REF!</definedName>
    <definedName name="хр">#REF!</definedName>
    <definedName name="хуршид"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ххх" localSheetId="1">#REF!</definedName>
    <definedName name="ххх">#REF!</definedName>
    <definedName name="ҳҳҳ" localSheetId="1">#REF!</definedName>
    <definedName name="ҳҳҳ">#REF!</definedName>
    <definedName name="ц">#N/A</definedName>
    <definedName name="ц_вл" localSheetId="1">#REF!</definedName>
    <definedName name="ц_вл">#REF!</definedName>
    <definedName name="ЦенаЗакоытого" localSheetId="1">#REF!</definedName>
    <definedName name="ЦенаЗакоытого">#REF!</definedName>
    <definedName name="ЦенаЗакрытого" localSheetId="1">#REF!</definedName>
    <definedName name="ЦенаЗакрытого">#REF!</definedName>
    <definedName name="центр" localSheetId="1">#REF!</definedName>
    <definedName name="центр">#REF!</definedName>
    <definedName name="центр1" localSheetId="1">#REF!</definedName>
    <definedName name="центр1">#REF!</definedName>
    <definedName name="цй">{30,140,350,160,"",""}</definedName>
    <definedName name="цйц">{30,140,350,160,"",""}</definedName>
    <definedName name="ЦРС" localSheetId="1">#REF!</definedName>
    <definedName name="ЦРС">#REF!</definedName>
    <definedName name="цс" localSheetId="1">#REF!</definedName>
    <definedName name="цс">#REF!</definedName>
    <definedName name="цук">TRUNC((oy-1)/3+1)</definedName>
    <definedName name="цук2">{30,140,350,160,"",""}</definedName>
    <definedName name="цукцкцк" localSheetId="1" hidden="1">#REF!</definedName>
    <definedName name="цукцкцк" hidden="1">#REF!</definedName>
    <definedName name="цц" localSheetId="1">#REF!</definedName>
    <definedName name="цц">#REF!</definedName>
    <definedName name="ццц" localSheetId="1">#REF!</definedName>
    <definedName name="ццц">#REF!</definedName>
    <definedName name="ЦЦЦЦ">TRUNC((oy-1)/3+1)</definedName>
    <definedName name="ч">#N/A</definedName>
    <definedName name="Чакирув" localSheetId="1">#REF!</definedName>
    <definedName name="Чакирув">#REF!</definedName>
    <definedName name="чапртва">TRUNC((oy-1)/3+1)</definedName>
    <definedName name="чаптрпи">TRUNC((oy-1)/3+1)</definedName>
    <definedName name="чаптсмит">TRUNC((oy-1)/3+1)</definedName>
    <definedName name="чвртит">TRUNC((oy-1)/3+1)</definedName>
    <definedName name="число">'[14]2 доход-вариант с формулой'!$H$3</definedName>
    <definedName name="чл" localSheetId="1">#REF!</definedName>
    <definedName name="чл">#REF!</definedName>
    <definedName name="чмсмичтмит">{30,140,350,160,"",""}</definedName>
    <definedName name="чрипаорп">TRUNC((oy-1)/3+1)</definedName>
    <definedName name="чс">{30,140,350,160,"",""}</definedName>
    <definedName name="чсм">{30,140,350,160,"",""}</definedName>
    <definedName name="чсчсчсчсч" localSheetId="1">#REF!</definedName>
    <definedName name="чсчсчсчсч">#REF!</definedName>
    <definedName name="чукур">{30,140,350,160,"",""}</definedName>
    <definedName name="чч" localSheetId="1">[6]!_a1Z,[6]!_a2Z</definedName>
    <definedName name="чч">[6]!_a1Z,[6]!_a2Z</definedName>
    <definedName name="ччч" localSheetId="1">#REF!</definedName>
    <definedName name="ччч">#REF!</definedName>
    <definedName name="ш">{30,140,350,160,"",""}</definedName>
    <definedName name="ш.ж._счетчик__сиз">#N/A</definedName>
    <definedName name="шарбат">{30,140,350,160,"",""}</definedName>
    <definedName name="Шахар" localSheetId="1">#REF!</definedName>
    <definedName name="Шахар">#REF!</definedName>
    <definedName name="шгн">{30,140,350,160,"",""}</definedName>
    <definedName name="шгщдшгдрол">DATE(yil,oy,1)</definedName>
    <definedName name="шддлл">TRUNC((oy-1)/3+1)</definedName>
    <definedName name="шж" localSheetId="1">#REF!</definedName>
    <definedName name="шж">#REF!</definedName>
    <definedName name="школа" localSheetId="1">#REF!</definedName>
    <definedName name="школа">#REF!</definedName>
    <definedName name="шо" localSheetId="1">#REF!</definedName>
    <definedName name="шо">#REF!</definedName>
    <definedName name="шур">{30,140,350,160,"",""}</definedName>
    <definedName name="шурик">#N/A</definedName>
    <definedName name="шухрат" localSheetId="1">#REF!</definedName>
    <definedName name="шухрат">#REF!</definedName>
    <definedName name="ш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шщдшгдж">DATE(yil,oy,1)</definedName>
    <definedName name="щ">#N/A</definedName>
    <definedName name="щгшзжролгша">DATE(yil,oy,1)</definedName>
    <definedName name="щд" localSheetId="1">#REF!</definedName>
    <definedName name="щд">#REF!</definedName>
    <definedName name="щзш" localSheetId="1">#REF!</definedName>
    <definedName name="щзш">#REF!</definedName>
    <definedName name="щщ" hidden="1">{#N/A,#N/A,FALSE,"인원";#N/A,#N/A,FALSE,"비용2";#N/A,#N/A,FALSE,"비용1";#N/A,#N/A,FALSE,"비용";#N/A,#N/A,FALSE,"보증2";#N/A,#N/A,FALSE,"보증1";#N/A,#N/A,FALSE,"보증";#N/A,#N/A,FALSE,"손익1";#N/A,#N/A,FALSE,"손익";#N/A,#N/A,FALSE,"부서별매출";#N/A,#N/A,FALSE,"매출"}</definedName>
    <definedName name="щщщщ" localSheetId="1">#REF!</definedName>
    <definedName name="щщщщ">#REF!</definedName>
    <definedName name="ъ">#N/A</definedName>
    <definedName name="ы">#N/A</definedName>
    <definedName name="ы3344" localSheetId="1" hidden="1">#REF!</definedName>
    <definedName name="ы3344" hidden="1">#REF!</definedName>
    <definedName name="ыанено">TRUNC((oy-1)/3+1)</definedName>
    <definedName name="ыафыафывафыафыафыа" localSheetId="1" hidden="1">#REF!</definedName>
    <definedName name="ыафыафывафыафыафыа" hidden="1">#REF!</definedName>
    <definedName name="ыв">{30,140,350,160,"",""}</definedName>
    <definedName name="ыва">{30,140,350,160,"",""}</definedName>
    <definedName name="ывавы" localSheetId="1">#REF!</definedName>
    <definedName name="ывавы">#REF!</definedName>
    <definedName name="ывамывм" hidden="1">{#N/A,#N/A,FALSE,"인원";#N/A,#N/A,FALSE,"비용2";#N/A,#N/A,FALSE,"비용1";#N/A,#N/A,FALSE,"비용";#N/A,#N/A,FALSE,"보증2";#N/A,#N/A,FALSE,"보증1";#N/A,#N/A,FALSE,"보증";#N/A,#N/A,FALSE,"손익1";#N/A,#N/A,FALSE,"손익";#N/A,#N/A,FALSE,"부서별매출";#N/A,#N/A,FALSE,"매출"}</definedName>
    <definedName name="ывап" localSheetId="1">#REF!</definedName>
    <definedName name="ывап">#REF!</definedName>
    <definedName name="ывапролд" localSheetId="1">#REF!</definedName>
    <definedName name="ывапролд">#REF!</definedName>
    <definedName name="ывкпирц" hidden="1">{#N/A,#N/A,FALSE,"인원";#N/A,#N/A,FALSE,"비용2";#N/A,#N/A,FALSE,"비용1";#N/A,#N/A,FALSE,"비용";#N/A,#N/A,FALSE,"보증2";#N/A,#N/A,FALSE,"보증1";#N/A,#N/A,FALSE,"보증";#N/A,#N/A,FALSE,"손익1";#N/A,#N/A,FALSE,"손익";#N/A,#N/A,FALSE,"부서별매출";#N/A,#N/A,FALSE,"매출"}</definedName>
    <definedName name="ывпрпар">DATE(yil,oy,1)</definedName>
    <definedName name="ывсвапть">{30,140,350,160,"",""}</definedName>
    <definedName name="ывы" localSheetId="1">#REF!</definedName>
    <definedName name="ывы">#REF!</definedName>
    <definedName name="ывывавававав" localSheetId="1">#REF!</definedName>
    <definedName name="ывывавававав">#REF!</definedName>
    <definedName name="ыеугнеоен">DATE(yil,oy,1)</definedName>
    <definedName name="ыр">#N/A</definedName>
    <definedName name="ЫСЫСЫС">{30,140,350,160,"",""}</definedName>
    <definedName name="ыфв">{30,140,350,160,"",""}</definedName>
    <definedName name="ыфвафыва" localSheetId="1" hidden="1">#REF!</definedName>
    <definedName name="ыфвафыва" hidden="1">#REF!</definedName>
    <definedName name="ыцвуц">#N/A</definedName>
    <definedName name="ыы" localSheetId="1">#REF!</definedName>
    <definedName name="ыы">#REF!</definedName>
    <definedName name="ыыы" localSheetId="1">#REF!</definedName>
    <definedName name="ыыы">#REF!</definedName>
    <definedName name="ЫЫЫЫ" localSheetId="1">#REF!</definedName>
    <definedName name="ЫЫЫЫ">#REF!</definedName>
    <definedName name="ь">{30,140,350,160,"",""}</definedName>
    <definedName name="ьд" localSheetId="1">#REF!</definedName>
    <definedName name="ьд">#REF!</definedName>
    <definedName name="ьь" hidden="1">{#N/A,#N/A,FALSE,"인원";#N/A,#N/A,FALSE,"비용2";#N/A,#N/A,FALSE,"비용1";#N/A,#N/A,FALSE,"비용";#N/A,#N/A,FALSE,"보증2";#N/A,#N/A,FALSE,"보증1";#N/A,#N/A,FALSE,"보증";#N/A,#N/A,FALSE,"손익1";#N/A,#N/A,FALSE,"손익";#N/A,#N/A,FALSE,"부서별매출";#N/A,#N/A,FALSE,"매출"}</definedName>
    <definedName name="э">DATE(yil,oy,1)</definedName>
    <definedName name="экс">TRUNC((oy-1)/3+1)</definedName>
    <definedName name="экспор">TRUNC((oy-1)/3+1)</definedName>
    <definedName name="экспорт">TRUNC((oy-1)/3+1)</definedName>
    <definedName name="Электр" localSheetId="1">#REF!</definedName>
    <definedName name="Электр">#REF!</definedName>
    <definedName name="электроэнергия" localSheetId="1">#REF!</definedName>
    <definedName name="электроэнергия">#REF!</definedName>
    <definedName name="ЭХА">#N/A</definedName>
    <definedName name="эээ">'[21]4707 Ф11'!$A$5:$P$1899</definedName>
    <definedName name="ээээээ" localSheetId="1" hidden="1">#REF!</definedName>
    <definedName name="ээээээ" hidden="1">#REF!</definedName>
    <definedName name="юб">#N/A</definedName>
    <definedName name="юбк" localSheetId="1">#REF!</definedName>
    <definedName name="юбк">#REF!</definedName>
    <definedName name="юкори" localSheetId="1" hidden="1">#REF!</definedName>
    <definedName name="юкори" hidden="1">#REF!</definedName>
    <definedName name="юмшатиш">{30,140,350,160,"",""}</definedName>
    <definedName name="юмшок">{30,140,350,160,"",""}</definedName>
    <definedName name="юод">{30,140,350,160,"",""}</definedName>
    <definedName name="юю">#N/A</definedName>
    <definedName name="я" localSheetId="1">#REF!</definedName>
    <definedName name="я">#REF!</definedName>
    <definedName name="я.и.у.жадвал" localSheetId="1">#REF!</definedName>
    <definedName name="я.и.у.жадвал">#REF!</definedName>
    <definedName name="я\чсячсячсячсячсячсячсмячс" localSheetId="1" hidden="1">#REF!</definedName>
    <definedName name="я\чсячсячсячсячсячсячсмячс" hidden="1">#REF!</definedName>
    <definedName name="явчақвақвақва" localSheetId="1">#REF!</definedName>
    <definedName name="явчақвақвақва">#REF!</definedName>
    <definedName name="ягана">{30,140,350,160,"",""}</definedName>
    <definedName name="январапрель" localSheetId="1">#REF!</definedName>
    <definedName name="январапрель">#REF!</definedName>
    <definedName name="Январь" localSheetId="1">#REF!</definedName>
    <definedName name="Январь">#REF!</definedName>
    <definedName name="янги">{30,140,350,160,"",""}</definedName>
    <definedName name="янгиааа">{30,140,350,160,"",""}</definedName>
    <definedName name="янгиаааа">{30,140,350,160,"",""}</definedName>
    <definedName name="ЯНГИАРИКТУМАН" localSheetId="1">#REF!</definedName>
    <definedName name="ЯНГИАРИКТУМАН">#REF!</definedName>
    <definedName name="ЯНГИБОЗОРТУМАН" localSheetId="1">#REF!</definedName>
    <definedName name="ЯНГИБОЗОРТУМАН">#REF!</definedName>
    <definedName name="яни" localSheetId="1">#REF!</definedName>
    <definedName name="яни">#REF!</definedName>
    <definedName name="ячсячсячсячсячс" localSheetId="1" hidden="1">#REF!</definedName>
    <definedName name="ячсячсячсячсячс" hidden="1">#REF!</definedName>
    <definedName name="ячфячфф">{30,140,350,160,"",""}</definedName>
    <definedName name="яя" localSheetId="1">[6]!_a1Z,[6]!_a2Z</definedName>
    <definedName name="яя">[6]!_a1Z,[6]!_a2Z</definedName>
    <definedName name="яяя">#N/A</definedName>
    <definedName name="ㄱㄱ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ㄱㄱ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ㄷㄱㄱ" hidden="1">{#N/A,#N/A,TRUE,"일정"}</definedName>
    <definedName name="ㄱ쇼" localSheetId="1">#REF!</definedName>
    <definedName name="ㄱ쇼">#REF!</definedName>
    <definedName name="가격" localSheetId="1">#REF!</definedName>
    <definedName name="가격">#REF!</definedName>
    <definedName name="가격1" localSheetId="1">#REF!</definedName>
    <definedName name="가격1">#REF!</definedName>
    <definedName name="개발" localSheetId="1">[6]!개발</definedName>
    <definedName name="개발">[6]!개발</definedName>
    <definedName name="개발차종">[0]!개발차종</definedName>
    <definedName name="검구"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검구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검사대기" localSheetId="1">#REF!</definedName>
    <definedName name="검사대기">#REF!</definedName>
    <definedName name="검토중QC"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게약요청" localSheetId="1">#REF!</definedName>
    <definedName name="게약요청">#REF!</definedName>
    <definedName name="경영계획" localSheetId="1">#REF!</definedName>
    <definedName name="경영계획">#REF!</definedName>
    <definedName name="경영환경" hidden="1">{#N/A,#N/A,TRUE,"일정"}</definedName>
    <definedName name="경쟁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쟁3" localSheetId="1">#REF!</definedName>
    <definedName name="경쟁3">#REF!</definedName>
    <definedName name="계" localSheetId="1">#REF!</definedName>
    <definedName name="계">#REF!</definedName>
    <definedName name="계획" localSheetId="1" hidden="1">#REF!</definedName>
    <definedName name="계획" hidden="1">#REF!</definedName>
    <definedName name="고로" hidden="1">{#N/A,#N/A,TRUE,"일정"}</definedName>
    <definedName name="공고생1" localSheetId="1">#REF!</definedName>
    <definedName name="공고생1">#REF!</definedName>
    <definedName name="공고생10" localSheetId="1">#REF!</definedName>
    <definedName name="공고생10">#REF!</definedName>
    <definedName name="공고생11" localSheetId="1">#REF!</definedName>
    <definedName name="공고생11">#REF!</definedName>
    <definedName name="공고생12" localSheetId="1">#REF!</definedName>
    <definedName name="공고생12">#REF!</definedName>
    <definedName name="공고생2" localSheetId="1">#REF!</definedName>
    <definedName name="공고생2">#REF!</definedName>
    <definedName name="공고생3" localSheetId="1">#REF!</definedName>
    <definedName name="공고생3">#REF!</definedName>
    <definedName name="공고생4" localSheetId="1">#REF!</definedName>
    <definedName name="공고생4">#REF!</definedName>
    <definedName name="공고생5" localSheetId="1">#REF!</definedName>
    <definedName name="공고생5">#REF!</definedName>
    <definedName name="공고생6" localSheetId="1">#REF!</definedName>
    <definedName name="공고생6">#REF!</definedName>
    <definedName name="공고생7" localSheetId="1">#REF!</definedName>
    <definedName name="공고생7">#REF!</definedName>
    <definedName name="공고생8" localSheetId="1">#REF!</definedName>
    <definedName name="공고생8">#REF!</definedName>
    <definedName name="공고생9" localSheetId="1">#REF!</definedName>
    <definedName name="공고생9">#REF!</definedName>
    <definedName name="공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공선주">#N/A</definedName>
    <definedName name="공정" localSheetId="1">#REF!</definedName>
    <definedName name="공정">#REF!</definedName>
    <definedName name="과장" localSheetId="1">#REF!</definedName>
    <definedName name="과장">#REF!</definedName>
    <definedName name="과장1" localSheetId="1">#REF!</definedName>
    <definedName name="과장1">#REF!</definedName>
    <definedName name="과장10" localSheetId="1">#REF!</definedName>
    <definedName name="과장10">#REF!</definedName>
    <definedName name="과장11" localSheetId="1">#REF!</definedName>
    <definedName name="과장11">#REF!</definedName>
    <definedName name="과장12" localSheetId="1">#REF!</definedName>
    <definedName name="과장12">#REF!</definedName>
    <definedName name="과장2" localSheetId="1">#REF!</definedName>
    <definedName name="과장2">#REF!</definedName>
    <definedName name="과장3" localSheetId="1">#REF!</definedName>
    <definedName name="과장3">#REF!</definedName>
    <definedName name="과장4" localSheetId="1">#REF!</definedName>
    <definedName name="과장4">#REF!</definedName>
    <definedName name="과장5" localSheetId="1">#REF!</definedName>
    <definedName name="과장5">#REF!</definedName>
    <definedName name="과장6" localSheetId="1">#REF!</definedName>
    <definedName name="과장6">#REF!</definedName>
    <definedName name="과장7" localSheetId="1">#REF!</definedName>
    <definedName name="과장7">#REF!</definedName>
    <definedName name="과장8" localSheetId="1">#REF!</definedName>
    <definedName name="과장8">#REF!</definedName>
    <definedName name="과장9" localSheetId="1">#REF!</definedName>
    <definedName name="과장9">#REF!</definedName>
    <definedName name="과제" localSheetId="1">#REF!</definedName>
    <definedName name="과제">#REF!</definedName>
    <definedName name="구매" localSheetId="1">#REF!</definedName>
    <definedName name="구매">#REF!</definedName>
    <definedName name="구조조정계획"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국가" localSheetId="1">#REF!</definedName>
    <definedName name="국가">#REF!</definedName>
    <definedName name="국내abs" localSheetId="1">#REF!</definedName>
    <definedName name="국내abs">#REF!</definedName>
    <definedName name="권">[0]!권</definedName>
    <definedName name="권종원">[0]!권종원</definedName>
    <definedName name="그냥" localSheetId="1">#REF!</definedName>
    <definedName name="그냥">#REF!</definedName>
    <definedName name="근본" localSheetId="1">#REF!</definedName>
    <definedName name="근본">#REF!</definedName>
    <definedName name="근속수당" localSheetId="1">#REF!</definedName>
    <definedName name="근속수당">#REF!</definedName>
    <definedName name="금형"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금형상세" hidden="1">{#N/A,#N/A,TRUE,"일정"}</definedName>
    <definedName name="급여Table" localSheetId="1">#REF!</definedName>
    <definedName name="급여Table">#REF!</definedName>
    <definedName name="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기능" localSheetId="1">#REF!</definedName>
    <definedName name="기능">#REF!</definedName>
    <definedName name="기능0" localSheetId="1">#REF!</definedName>
    <definedName name="기능0">#REF!</definedName>
    <definedName name="기능1" localSheetId="1">#REF!</definedName>
    <definedName name="기능1">#REF!</definedName>
    <definedName name="기능10" localSheetId="1">#REF!</definedName>
    <definedName name="기능10">#REF!</definedName>
    <definedName name="기능11" localSheetId="1">#REF!</definedName>
    <definedName name="기능11">#REF!</definedName>
    <definedName name="기능12" localSheetId="1">#REF!</definedName>
    <definedName name="기능12">#REF!</definedName>
    <definedName name="기능2" localSheetId="1">#REF!</definedName>
    <definedName name="기능2">#REF!</definedName>
    <definedName name="기능3" localSheetId="1">#REF!</definedName>
    <definedName name="기능3">#REF!</definedName>
    <definedName name="기능4" localSheetId="1">#REF!</definedName>
    <definedName name="기능4">#REF!</definedName>
    <definedName name="기능5" localSheetId="1">#REF!</definedName>
    <definedName name="기능5">#REF!</definedName>
    <definedName name="기능6" localSheetId="1">#REF!</definedName>
    <definedName name="기능6">#REF!</definedName>
    <definedName name="기능7" localSheetId="1">#REF!</definedName>
    <definedName name="기능7">#REF!</definedName>
    <definedName name="기능8" localSheetId="1">#REF!</definedName>
    <definedName name="기능8">#REF!</definedName>
    <definedName name="기능9" localSheetId="1">#REF!</definedName>
    <definedName name="기능9">#REF!</definedName>
    <definedName name="기록읽기">"Rectangle 62"</definedName>
    <definedName name="기본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기안갑" localSheetId="1">#REF!</definedName>
    <definedName name="기안갑">#REF!</definedName>
    <definedName name="기안용지" localSheetId="1">#REF!</definedName>
    <definedName name="기안용지">#REF!</definedName>
    <definedName name="기안을" localSheetId="1">#REF!</definedName>
    <definedName name="기안을">#REF!</definedName>
    <definedName name="기타1" localSheetId="1">#REF!</definedName>
    <definedName name="기타1">#REF!</definedName>
    <definedName name="기타10" localSheetId="1">#REF!</definedName>
    <definedName name="기타10">#REF!</definedName>
    <definedName name="기타11" localSheetId="1">#REF!</definedName>
    <definedName name="기타11">#REF!</definedName>
    <definedName name="기타12" localSheetId="1">#REF!</definedName>
    <definedName name="기타12">#REF!</definedName>
    <definedName name="기타2" localSheetId="1">#REF!</definedName>
    <definedName name="기타2">#REF!</definedName>
    <definedName name="기타3" localSheetId="1">#REF!</definedName>
    <definedName name="기타3">#REF!</definedName>
    <definedName name="기타4" localSheetId="1">#REF!</definedName>
    <definedName name="기타4">#REF!</definedName>
    <definedName name="기타5" localSheetId="1">#REF!</definedName>
    <definedName name="기타5">#REF!</definedName>
    <definedName name="기타6" localSheetId="1">#REF!</definedName>
    <definedName name="기타6">#REF!</definedName>
    <definedName name="기타7" localSheetId="1">#REF!</definedName>
    <definedName name="기타7">#REF!</definedName>
    <definedName name="기타8" localSheetId="1">#REF!</definedName>
    <definedName name="기타8">#REF!</definedName>
    <definedName name="기타9" localSheetId="1">#REF!</definedName>
    <definedName name="기타9">#REF!</definedName>
    <definedName name="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 localSheetId="1">#REF!</definedName>
    <definedName name="김">#REF!</definedName>
    <definedName name="김두만"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두만님"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성냔" hidden="1">{#N/A,#N/A,FALSE,"단축1";#N/A,#N/A,FALSE,"단축2";#N/A,#N/A,FALSE,"단축3";#N/A,#N/A,FALSE,"장축";#N/A,#N/A,FALSE,"4WD"}</definedName>
    <definedName name="김성도" localSheetId="1">[6]!김성도</definedName>
    <definedName name="김성도">[6]!김성도</definedName>
    <definedName name="김성진" localSheetId="1">[6]!김성진</definedName>
    <definedName name="김성진">[6]!김성진</definedName>
    <definedName name="김세일">[0]!김세일</definedName>
    <definedName name="김일">[0]!김일</definedName>
    <definedName name="김일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정룡"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ㄱㅇㅅ" localSheetId="1">#REF!</definedName>
    <definedName name="ㄴㄱㅇㅅ">#REF!</definedName>
    <definedName name="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 localSheetId="1">[6]!ㄴㄴㄴㄴ</definedName>
    <definedName name="ㄴㄴㄴㄴ">[6]!ㄴㄴㄴㄴ</definedName>
    <definedName name="ㄴㄴㄴㄴ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ㄹ" localSheetId="1">#REF!</definedName>
    <definedName name="ㄴㄹ">#REF!</definedName>
    <definedName name="ㄴㄹㅇ" localSheetId="1">#REF!</definedName>
    <definedName name="ㄴㄹㅇ">#REF!</definedName>
    <definedName name="ㄴㄹㅇㅎ" localSheetId="1">#REF!</definedName>
    <definedName name="ㄴㄹㅇㅎ">#REF!</definedName>
    <definedName name="ㄴㅇ" localSheetId="1">#REF!</definedName>
    <definedName name="ㄴㅇ">#REF!</definedName>
    <definedName name="ㄴㅇㄴㄹㅇㄴㄹㅇㄴㄹㅇ">#N/A</definedName>
    <definedName name="ㄴㅇㅁㄹㄴㄹ" hidden="1">{#N/A,#N/A,TRUE,"일정"}</definedName>
    <definedName name="ㄴㅇㅎㄹ" localSheetId="1">#REF!</definedName>
    <definedName name="ㄴㅇㅎㄹ">#REF!</definedName>
    <definedName name="ㄴ오ㅎㄹ" localSheetId="1">#REF!</definedName>
    <definedName name="ㄴ오ㅎㄹ">#REF!</definedName>
    <definedName name="나" localSheetId="1">#REF!</definedName>
    <definedName name="나">#REF!</definedName>
    <definedName name="나라" localSheetId="1">#REF!</definedName>
    <definedName name="나라">#REF!</definedName>
    <definedName name="납품보고" localSheetId="1">#REF!</definedName>
    <definedName name="납품보고">#REF!</definedName>
    <definedName name="너" hidden="1">{#N/A,#N/A,FALSE,"인원";#N/A,#N/A,FALSE,"비용2";#N/A,#N/A,FALSE,"비용1";#N/A,#N/A,FALSE,"비용";#N/A,#N/A,FALSE,"보증2";#N/A,#N/A,FALSE,"보증1";#N/A,#N/A,FALSE,"보증";#N/A,#N/A,FALSE,"손익1";#N/A,#N/A,FALSE,"손익";#N/A,#N/A,FALSE,"부서별매출";#N/A,#N/A,FALSE,"매출"}</definedName>
    <definedName name="년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노ㄷㄷㅅ" hidden="1">{#N/A,#N/A,TRUE,"일정"}</definedName>
    <definedName name="논" localSheetId="1">#REF!</definedName>
    <definedName name="논">#REF!</definedName>
    <definedName name="놀ㅇ" localSheetId="1">#REF!</definedName>
    <definedName name="놀ㅇ">#REF!</definedName>
    <definedName name="누계" localSheetId="1">#REF!</definedName>
    <definedName name="누계">#REF!</definedName>
    <definedName name="ㄶ" localSheetId="1">#REF!</definedName>
    <definedName name="ㄶ">#REF!</definedName>
    <definedName name="ㄷ" localSheetId="1">#REF!</definedName>
    <definedName name="ㄷ">#REF!</definedName>
    <definedName name="ㄷ교" localSheetId="1">#REF!</definedName>
    <definedName name="ㄷ교">#REF!</definedName>
    <definedName name="ㄷㄳ" localSheetId="1">#REF!</definedName>
    <definedName name="ㄷㄳ">#REF!</definedName>
    <definedName name="ㄷ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ㄷㅈㄱ" localSheetId="1">#REF!</definedName>
    <definedName name="ㄷㅈㄱ">#REF!</definedName>
    <definedName name="단가" hidden="1">{#N/A,#N/A,FALSE,"BODY"}</definedName>
    <definedName name="단위">1000</definedName>
    <definedName name="대리" localSheetId="1">#REF!</definedName>
    <definedName name="대리">#REF!</definedName>
    <definedName name="대리1" localSheetId="1">#REF!</definedName>
    <definedName name="대리1">#REF!</definedName>
    <definedName name="대리10" localSheetId="1">#REF!</definedName>
    <definedName name="대리10">#REF!</definedName>
    <definedName name="대리11" localSheetId="1">#REF!</definedName>
    <definedName name="대리11">#REF!</definedName>
    <definedName name="대리12" localSheetId="1">#REF!</definedName>
    <definedName name="대리12">#REF!</definedName>
    <definedName name="대리2" localSheetId="1">#REF!</definedName>
    <definedName name="대리2">#REF!</definedName>
    <definedName name="대리3" localSheetId="1">#REF!</definedName>
    <definedName name="대리3">#REF!</definedName>
    <definedName name="대리4" localSheetId="1">#REF!</definedName>
    <definedName name="대리4">#REF!</definedName>
    <definedName name="대리5" localSheetId="1">#REF!</definedName>
    <definedName name="대리5">#REF!</definedName>
    <definedName name="대리6" localSheetId="1">#REF!</definedName>
    <definedName name="대리6">#REF!</definedName>
    <definedName name="대리7" localSheetId="1">#REF!</definedName>
    <definedName name="대리7">#REF!</definedName>
    <definedName name="대리8" localSheetId="1">#REF!</definedName>
    <definedName name="대리8">#REF!</definedName>
    <definedName name="대리9" localSheetId="1">#REF!</definedName>
    <definedName name="대리9">#REF!</definedName>
    <definedName name="대우개발기초">"#NAME!대우개발기초"</definedName>
    <definedName name="대우개발변동">"#NAME!대우개발변동"</definedName>
    <definedName name="대우르망LPG" localSheetId="1">#REF!</definedName>
    <definedName name="대우르망LPG">#REF!</definedName>
    <definedName name="대우자동차기초">"#NAME!대우자동차기초"</definedName>
    <definedName name="대우자동차변동">"#NAME!대우자동차변동"</definedName>
    <definedName name="대우프린스18LPG" localSheetId="1">#REF!</definedName>
    <definedName name="대우프린스18LPG">#REF!</definedName>
    <definedName name="대우프린스20LPG" localSheetId="1">#REF!</definedName>
    <definedName name="대우프린스20LPG">#REF!</definedName>
    <definedName name="대차정산표">"#NAME!대차정산표"</definedName>
    <definedName name="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도장"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동력"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됴" localSheetId="1">#REF!</definedName>
    <definedName name="됴">#REF!</definedName>
    <definedName name="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ㄷㅈ" localSheetId="1">#REF!</definedName>
    <definedName name="ㄹㄷㅈ">#REF!</definedName>
    <definedName name="ㄹㄹ" localSheetId="1">#REF!</definedName>
    <definedName name="ㄹㄹ">#REF!</definedName>
    <definedName name="ㄹㄹ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ㄹㄹㄹ" localSheetId="1">[6]!ㄹㄹㄹㄹ</definedName>
    <definedName name="ㄹㄹㄹㄹ">[6]!ㄹㄹㄹㄹ</definedName>
    <definedName name="ㄹ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ㅇ호" localSheetId="1">#REF!</definedName>
    <definedName name="ㄹㅇ호">#REF!</definedName>
    <definedName name="ㄹ허ㅗ" localSheetId="1">#REF!</definedName>
    <definedName name="ㄹ허ㅗ">#REF!</definedName>
    <definedName name="ㄹ호ㅓ" localSheetId="1">#REF!</definedName>
    <definedName name="ㄹ호ㅓ">#REF!</definedName>
    <definedName name="라" localSheetId="1">#REF!</definedName>
    <definedName name="라">#REF!</definedName>
    <definedName name="라ㅣ"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러" localSheetId="1">#REF!</definedName>
    <definedName name="러">#REF!</definedName>
    <definedName name="렇" localSheetId="1">#REF!</definedName>
    <definedName name="렇">#REF!</definedName>
    <definedName name="로커커버" hidden="1">{#N/A,#N/A,FALSE,"단축1";#N/A,#N/A,FALSE,"단축2";#N/A,#N/A,FALSE,"단축3";#N/A,#N/A,FALSE,"장축";#N/A,#N/A,FALSE,"4WD"}</definedName>
    <definedName name="루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르ㅜ" localSheetId="1">#REF!</definedName>
    <definedName name="르ㅜ">#REF!</definedName>
    <definedName name="ㄺㅅ"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 hidden="1">{#N/A,#N/A,FALSE,"신규dep";#N/A,#N/A,FALSE,"신규dep-금형상각후";#N/A,#N/A,FALSE,"신규dep-연구비상각후";#N/A,#N/A,FALSE,"신규dep-기계,공구상각후"}</definedName>
    <definedName name="ㅁ169" localSheetId="1">#REF!</definedName>
    <definedName name="ㅁ169">#REF!</definedName>
    <definedName name="ㅁddd" localSheetId="1">#REF!</definedName>
    <definedName name="ㅁddd">#REF!</definedName>
    <definedName name="ㅁㄳㄷ" localSheetId="1">#REF!</definedName>
    <definedName name="ㅁㄳㄷ">#REF!</definedName>
    <definedName name="ㅁ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ㄴㄴ" localSheetId="1">#REF!</definedName>
    <definedName name="ㅁㄴㄴ">#REF!</definedName>
    <definedName name="ㅁㄴㄹㅇ" localSheetId="1">#REF!</definedName>
    <definedName name="ㅁㄴㄹㅇ">#REF!</definedName>
    <definedName name="ㅁㄴㅁㄴㅇㅁㅇㄴ" localSheetId="1">[6]!ㅁㄴㅁㄴㅇㅁㅇㄴ</definedName>
    <definedName name="ㅁㄴㅁㄴㅇㅁㅇㄴ">[6]!ㅁㄴㅁㄴㅇㅁㅇㄴ</definedName>
    <definedName name="ㅁㄴㅇ" localSheetId="1">#REF!</definedName>
    <definedName name="ㅁㄴㅇ">#REF!</definedName>
    <definedName name="ㅁㄹ" localSheetId="1">#REF!</definedName>
    <definedName name="ㅁㄹ">#REF!</definedName>
    <definedName name="ㅁㄹㄻㅈㄹ" hidden="1">{#N/A,#N/A,FALSE,"신규dep";#N/A,#N/A,FALSE,"신규dep-금형상각후";#N/A,#N/A,FALSE,"신규dep-연구비상각후";#N/A,#N/A,FALSE,"신규dep-기계,공구상각후"}</definedName>
    <definedName name="ㅁㄻ" localSheetId="1">#REF!</definedName>
    <definedName name="ㅁㄻ">#REF!</definedName>
    <definedName name="ㅁ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ㅁㅁㅁㅁ" localSheetId="1">#REF!</definedName>
    <definedName name="ㅁㅁㅁㅁㅁ">#REF!</definedName>
    <definedName name="ㅁㅇㄹㄹㄼㅂㅈㄷ11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메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모" localSheetId="1">#REF!</definedName>
    <definedName name="모">#REF!</definedName>
    <definedName name="목차" hidden="1">{#N/A,#N/A,FALSE,"단축1";#N/A,#N/A,FALSE,"단축2";#N/A,#N/A,FALSE,"단축3";#N/A,#N/A,FALSE,"장축";#N/A,#N/A,FALSE,"4WD"}</definedName>
    <definedName name="목표예산참조" hidden="1">{#N/A,#N/A,FALSE,"인원";#N/A,#N/A,FALSE,"비용2";#N/A,#N/A,FALSE,"비용1";#N/A,#N/A,FALSE,"비용";#N/A,#N/A,FALSE,"보증2";#N/A,#N/A,FALSE,"보증1";#N/A,#N/A,FALSE,"보증";#N/A,#N/A,FALSE,"손익1";#N/A,#N/A,FALSE,"손익";#N/A,#N/A,FALSE,"부서별매출";#N/A,#N/A,FALSE,"매출"}</definedName>
    <definedName name="몰라" hidden="1">{#N/A,#N/A,TRUE,"일정"}</definedName>
    <definedName name="문제점" hidden="1">{#N/A,#N/A,FALSE,"인원";#N/A,#N/A,FALSE,"비용2";#N/A,#N/A,FALSE,"비용1";#N/A,#N/A,FALSE,"비용";#N/A,#N/A,FALSE,"보증2";#N/A,#N/A,FALSE,"보증1";#N/A,#N/A,FALSE,"보증";#N/A,#N/A,FALSE,"손익1";#N/A,#N/A,FALSE,"손익";#N/A,#N/A,FALSE,"부서별매출";#N/A,#N/A,FALSE,"매출"}</definedName>
    <definedName name="물"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물류" hidden="1">{#N/A,#N/A,TRUE,"일정"}</definedName>
    <definedName name="물류혁신" hidden="1">{#N/A,#N/A,FALSE,"인원";#N/A,#N/A,FALSE,"비용2";#N/A,#N/A,FALSE,"비용1";#N/A,#N/A,FALSE,"비용";#N/A,#N/A,FALSE,"보증2";#N/A,#N/A,FALSE,"보증1";#N/A,#N/A,FALSE,"보증";#N/A,#N/A,FALSE,"손익1";#N/A,#N/A,FALSE,"손익";#N/A,#N/A,FALSE,"부서별매출";#N/A,#N/A,FALSE,"매출"}</definedName>
    <definedName name="물류혁신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므" hidden="1">{#N/A,#N/A,TRUE,"일정"}</definedName>
    <definedName name="미" hidden="1">{#N/A,#N/A,TRUE,"일정"}</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밋션별" localSheetId="1">#REF!</definedName>
    <definedName name="밋션별">#REF!</definedName>
    <definedName name="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ㅈㄷ"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바보" hidden="1">{#N/A,#N/A,FALSE,"인원";#N/A,#N/A,FALSE,"비용2";#N/A,#N/A,FALSE,"비용1";#N/A,#N/A,FALSE,"비용";#N/A,#N/A,FALSE,"보증2";#N/A,#N/A,FALSE,"보증1";#N/A,#N/A,FALSE,"보증";#N/A,#N/A,FALSE,"손익1";#N/A,#N/A,FALSE,"손익";#N/A,#N/A,FALSE,"부서별매출";#N/A,#N/A,FALSE,"매출"}</definedName>
    <definedName name="바보1" hidden="1">{#N/A,#N/A,FALSE,"인원";#N/A,#N/A,FALSE,"비용2";#N/A,#N/A,FALSE,"비용1";#N/A,#N/A,FALSE,"비용";#N/A,#N/A,FALSE,"보증2";#N/A,#N/A,FALSE,"보증1";#N/A,#N/A,FALSE,"보증";#N/A,#N/A,FALSE,"손익1";#N/A,#N/A,FALSE,"손익";#N/A,#N/A,FALSE,"부서별매출";#N/A,#N/A,FALSE,"매출"}</definedName>
    <definedName name="바보2" hidden="1">{#N/A,#N/A,FALSE,"인원";#N/A,#N/A,FALSE,"비용2";#N/A,#N/A,FALSE,"비용1";#N/A,#N/A,FALSE,"비용";#N/A,#N/A,FALSE,"보증2";#N/A,#N/A,FALSE,"보증1";#N/A,#N/A,FALSE,"보증";#N/A,#N/A,FALSE,"손익1";#N/A,#N/A,FALSE,"손익";#N/A,#N/A,FALSE,"부서별매출";#N/A,#N/A,FALSE,"매출"}</definedName>
    <definedName name="바보3" hidden="1">{#N/A,#N/A,FALSE,"인원";#N/A,#N/A,FALSE,"비용2";#N/A,#N/A,FALSE,"비용1";#N/A,#N/A,FALSE,"비용";#N/A,#N/A,FALSE,"보증2";#N/A,#N/A,FALSE,"보증1";#N/A,#N/A,FALSE,"보증";#N/A,#N/A,FALSE,"손익1";#N/A,#N/A,FALSE,"손익";#N/A,#N/A,FALSE,"부서별매출";#N/A,#N/A,FALSE,"매출"}</definedName>
    <definedName name="바보4" hidden="1">{#N/A,#N/A,FALSE,"인원";#N/A,#N/A,FALSE,"비용2";#N/A,#N/A,FALSE,"비용1";#N/A,#N/A,FALSE,"비용";#N/A,#N/A,FALSE,"보증2";#N/A,#N/A,FALSE,"보증1";#N/A,#N/A,FALSE,"보증";#N/A,#N/A,FALSE,"손익1";#N/A,#N/A,FALSE,"손익";#N/A,#N/A,FALSE,"부서별매출";#N/A,#N/A,FALSE,"매출"}</definedName>
    <definedName name="바보5" hidden="1">{#N/A,#N/A,FALSE,"인원";#N/A,#N/A,FALSE,"비용2";#N/A,#N/A,FALSE,"비용1";#N/A,#N/A,FALSE,"비용";#N/A,#N/A,FALSE,"보증2";#N/A,#N/A,FALSE,"보증1";#N/A,#N/A,FALSE,"보증";#N/A,#N/A,FALSE,"손익1";#N/A,#N/A,FALSE,"손익";#N/A,#N/A,FALSE,"부서별매출";#N/A,#N/A,FALSE,"매출"}</definedName>
    <definedName name="바보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바보7" hidden="1">{#N/A,#N/A,FALSE,"인원";#N/A,#N/A,FALSE,"비용2";#N/A,#N/A,FALSE,"비용1";#N/A,#N/A,FALSE,"비용";#N/A,#N/A,FALSE,"보증2";#N/A,#N/A,FALSE,"보증1";#N/A,#N/A,FALSE,"보증";#N/A,#N/A,FALSE,"손익1";#N/A,#N/A,FALSE,"손익";#N/A,#N/A,FALSE,"부서별매출";#N/A,#N/A,FALSE,"매출"}</definedName>
    <definedName name="바봅"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박상" localSheetId="1">#REF!</definedName>
    <definedName name="박상">#REF!</definedName>
    <definedName name="박정" hidden="1">{#N/A,#N/A,TRUE,"일정"}</definedName>
    <definedName name="반대" localSheetId="1">#REF!</definedName>
    <definedName name="반대">#REF!</definedName>
    <definedName name="반대0" localSheetId="1">#REF!</definedName>
    <definedName name="반대0">#REF!</definedName>
    <definedName name="반대1" localSheetId="1">#REF!</definedName>
    <definedName name="반대1">#REF!</definedName>
    <definedName name="반대10" localSheetId="1">#REF!</definedName>
    <definedName name="반대10">#REF!</definedName>
    <definedName name="반대11" localSheetId="1">#REF!</definedName>
    <definedName name="반대11">#REF!</definedName>
    <definedName name="반대12" localSheetId="1">#REF!</definedName>
    <definedName name="반대12">#REF!</definedName>
    <definedName name="반대2" localSheetId="1">#REF!</definedName>
    <definedName name="반대2">#REF!</definedName>
    <definedName name="반대3" localSheetId="1">#REF!</definedName>
    <definedName name="반대3">#REF!</definedName>
    <definedName name="반대4" localSheetId="1">#REF!</definedName>
    <definedName name="반대4">#REF!</definedName>
    <definedName name="반대5" localSheetId="1">#REF!</definedName>
    <definedName name="반대5">#REF!</definedName>
    <definedName name="반대6" localSheetId="1">#REF!</definedName>
    <definedName name="반대6">#REF!</definedName>
    <definedName name="반대7" localSheetId="1">#REF!</definedName>
    <definedName name="반대7">#REF!</definedName>
    <definedName name="반대8" localSheetId="1">#REF!</definedName>
    <definedName name="반대8">#REF!</definedName>
    <definedName name="반대9" localSheetId="1">#REF!</definedName>
    <definedName name="반대9">#REF!</definedName>
    <definedName name="반영" hidden="1">{#N/A,#N/A,TRUE,"일정"}</definedName>
    <definedName name="반장" localSheetId="1">#REF!</definedName>
    <definedName name="반장">#REF!</definedName>
    <definedName name="반장0" localSheetId="1">#REF!</definedName>
    <definedName name="반장0">#REF!</definedName>
    <definedName name="반장1" localSheetId="1">#REF!</definedName>
    <definedName name="반장1">#REF!</definedName>
    <definedName name="반장10" localSheetId="1">#REF!</definedName>
    <definedName name="반장10">#REF!</definedName>
    <definedName name="반장11" localSheetId="1">#REF!</definedName>
    <definedName name="반장11">#REF!</definedName>
    <definedName name="반장12" localSheetId="1">#REF!</definedName>
    <definedName name="반장12">#REF!</definedName>
    <definedName name="반장2" localSheetId="1">#REF!</definedName>
    <definedName name="반장2">#REF!</definedName>
    <definedName name="반장3" localSheetId="1">#REF!</definedName>
    <definedName name="반장3">#REF!</definedName>
    <definedName name="반장4" localSheetId="1">#REF!</definedName>
    <definedName name="반장4">#REF!</definedName>
    <definedName name="반장5" localSheetId="1">#REF!</definedName>
    <definedName name="반장5">#REF!</definedName>
    <definedName name="반장6" localSheetId="1">#REF!</definedName>
    <definedName name="반장6">#REF!</definedName>
    <definedName name="반장7" localSheetId="1">#REF!</definedName>
    <definedName name="반장7">#REF!</definedName>
    <definedName name="반장8" localSheetId="1">#REF!</definedName>
    <definedName name="반장8">#REF!</definedName>
    <definedName name="반장9" localSheetId="1">#REF!</definedName>
    <definedName name="반장9">#REF!</definedName>
    <definedName name="발" localSheetId="1">#REF!</definedName>
    <definedName name="발">#REF!</definedName>
    <definedName name="배뎌ㄱ" localSheetId="1">#REF!</definedName>
    <definedName name="배뎌ㄱ">#REF!</definedName>
    <definedName name="백만">1000000</definedName>
    <definedName name="번호" localSheetId="1">#REF!</definedName>
    <definedName name="번호">#REF!</definedName>
    <definedName name="변" localSheetId="1">[6]!변</definedName>
    <definedName name="변">[6]!변</definedName>
    <definedName name="변경" localSheetId="1">#REF!</definedName>
    <definedName name="변경">#REF!</definedName>
    <definedName name="변경목차" hidden="1">{#N/A,#N/A,FALSE,"단축1";#N/A,#N/A,FALSE,"단축2";#N/A,#N/A,FALSE,"단축3";#N/A,#N/A,FALSE,"장축";#N/A,#N/A,FALSE,"4WD"}</definedName>
    <definedName name="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병수3" hidden="1">{#N/A,#N/A,FALSE,"BODY"}</definedName>
    <definedName name="보고"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보고1">"['file://Dc_seong/c/97/%EC%9A%94%EC%95%BD/MH96%EA%B3%84%ED%9A%8D.XLS'#$MH_생산.$HC$211:.$HC$211]"</definedName>
    <definedName name="보고2">"['file://Dc_seong/c/97/%EC%9A%94%EC%95%BD/MH96%EA%B3%84%ED%9A%8D.XLS'#$MH_생산.$FB$158:.$FB$158]"</definedName>
    <definedName name="부서" localSheetId="1">#REF!</definedName>
    <definedName name="부서">#REF!</definedName>
    <definedName name="부서별예산" localSheetId="1">#REF!</definedName>
    <definedName name="부서별예산">#REF!</definedName>
    <definedName name="부장" localSheetId="1">#REF!</definedName>
    <definedName name="부장">#REF!</definedName>
    <definedName name="부장1" localSheetId="1">#REF!</definedName>
    <definedName name="부장1">#REF!</definedName>
    <definedName name="부장10" localSheetId="1">#REF!</definedName>
    <definedName name="부장10">#REF!</definedName>
    <definedName name="부장11" localSheetId="1">#REF!</definedName>
    <definedName name="부장11">#REF!</definedName>
    <definedName name="부장12" localSheetId="1">#REF!</definedName>
    <definedName name="부장12">#REF!</definedName>
    <definedName name="부장2" localSheetId="1">#REF!</definedName>
    <definedName name="부장2">#REF!</definedName>
    <definedName name="부장3" localSheetId="1">#REF!</definedName>
    <definedName name="부장3">#REF!</definedName>
    <definedName name="부장4" localSheetId="1">#REF!</definedName>
    <definedName name="부장4">#REF!</definedName>
    <definedName name="부장5" localSheetId="1">#REF!</definedName>
    <definedName name="부장5">#REF!</definedName>
    <definedName name="부장6" localSheetId="1">#REF!</definedName>
    <definedName name="부장6">#REF!</definedName>
    <definedName name="부장7" localSheetId="1">#REF!</definedName>
    <definedName name="부장7">#REF!</definedName>
    <definedName name="부장8" localSheetId="1">#REF!</definedName>
    <definedName name="부장8">#REF!</definedName>
    <definedName name="부장9" localSheetId="1">#REF!</definedName>
    <definedName name="부장9">#REF!</definedName>
    <definedName name="부채현황">#N/A</definedName>
    <definedName name="분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분기투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불량" localSheetId="1">#REF!</definedName>
    <definedName name="불량">#REF!</definedName>
    <definedName name="비고" localSheetId="1">#REF!</definedName>
    <definedName name="비고">#REF!</definedName>
    <definedName name="비교111" localSheetId="1">#REF!</definedName>
    <definedName name="비교111">#REF!</definedName>
    <definedName name="비교2" localSheetId="1">#REF!</definedName>
    <definedName name="비교2">#REF!</definedName>
    <definedName name="비교A" localSheetId="1">#REF!</definedName>
    <definedName name="비교A">#REF!</definedName>
    <definedName name="비용검토서1" localSheetId="1">#REF!</definedName>
    <definedName name="비용검토서1">#REF!</definedName>
    <definedName name="ㅅㄱ됴" localSheetId="1">#REF!</definedName>
    <definedName name="ㅅㄱ됴">#REF!</definedName>
    <definedName name="ㅅ격" localSheetId="1">#REF!</definedName>
    <definedName name="ㅅ격">#REF!</definedName>
    <definedName name="ㅅㄹ녀ㅛㅅ누ㅛㅅㄴ구ㅛㅅㄱ누" hidden="1">{#N/A,#N/A,TRUE,"일정"}</definedName>
    <definedName name="ㅅㅅ" localSheetId="1">#REF!</definedName>
    <definedName name="ㅅㅅ">#REF!</definedName>
    <definedName name="ㅅㅅㅅ" hidden="1">{#N/A,#N/A,TRUE,"일정"}</definedName>
    <definedName name="ㅅㅇ" localSheetId="1">#REF!</definedName>
    <definedName name="ㅅㅇ">#REF!</definedName>
    <definedName name="ㅅ요" localSheetId="1">#REF!</definedName>
    <definedName name="ㅅ요">#REF!</definedName>
    <definedName name="사갑" localSheetId="1">#REF!</definedName>
    <definedName name="사갑">#REF!</definedName>
    <definedName name="사갑1" localSheetId="1">#REF!</definedName>
    <definedName name="사갑1">#REF!</definedName>
    <definedName name="사갑10" localSheetId="1">#REF!</definedName>
    <definedName name="사갑10">#REF!</definedName>
    <definedName name="사갑11" localSheetId="1">#REF!</definedName>
    <definedName name="사갑11">#REF!</definedName>
    <definedName name="사갑12" localSheetId="1">#REF!</definedName>
    <definedName name="사갑12">#REF!</definedName>
    <definedName name="사갑2" localSheetId="1">#REF!</definedName>
    <definedName name="사갑2">#REF!</definedName>
    <definedName name="사갑3" localSheetId="1">#REF!</definedName>
    <definedName name="사갑3">#REF!</definedName>
    <definedName name="사갑4" localSheetId="1">#REF!</definedName>
    <definedName name="사갑4">#REF!</definedName>
    <definedName name="사갑5" localSheetId="1">#REF!</definedName>
    <definedName name="사갑5">#REF!</definedName>
    <definedName name="사갑6" localSheetId="1">#REF!</definedName>
    <definedName name="사갑6">#REF!</definedName>
    <definedName name="사갑7" localSheetId="1">#REF!</definedName>
    <definedName name="사갑7">#REF!</definedName>
    <definedName name="사갑8" localSheetId="1">#REF!</definedName>
    <definedName name="사갑8">#REF!</definedName>
    <definedName name="사갑9" localSheetId="1">#REF!</definedName>
    <definedName name="사갑9">#REF!</definedName>
    <definedName name="사양비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사업투자" localSheetId="1">#REF!</definedName>
    <definedName name="사업투자">#REF!</definedName>
    <definedName name="사업투자1" localSheetId="1">#REF!</definedName>
    <definedName name="사업투자1">#REF!</definedName>
    <definedName name="사업환경" hidden="1">{#N/A,#N/A,FALSE,"BODY"}</definedName>
    <definedName name="사을" localSheetId="1">#REF!</definedName>
    <definedName name="사을">#REF!</definedName>
    <definedName name="사을1" localSheetId="1">#REF!</definedName>
    <definedName name="사을1">#REF!</definedName>
    <definedName name="사을10" localSheetId="1">#REF!</definedName>
    <definedName name="사을10">#REF!</definedName>
    <definedName name="사을11" localSheetId="1">#REF!</definedName>
    <definedName name="사을11">#REF!</definedName>
    <definedName name="사을12" localSheetId="1">#REF!</definedName>
    <definedName name="사을12">#REF!</definedName>
    <definedName name="사을2" localSheetId="1">#REF!</definedName>
    <definedName name="사을2">#REF!</definedName>
    <definedName name="사을3" localSheetId="1">#REF!</definedName>
    <definedName name="사을3">#REF!</definedName>
    <definedName name="사을4" localSheetId="1">#REF!</definedName>
    <definedName name="사을4">#REF!</definedName>
    <definedName name="사을5" localSheetId="1">#REF!</definedName>
    <definedName name="사을5">#REF!</definedName>
    <definedName name="사을6" localSheetId="1">#REF!</definedName>
    <definedName name="사을6">#REF!</definedName>
    <definedName name="사을7" localSheetId="1">#REF!</definedName>
    <definedName name="사을7">#REF!</definedName>
    <definedName name="사을8" localSheetId="1">#REF!</definedName>
    <definedName name="사을8">#REF!</definedName>
    <definedName name="사을9" localSheetId="1">#REF!</definedName>
    <definedName name="사을9">#REF!</definedName>
    <definedName name="상" localSheetId="1">[6]!상</definedName>
    <definedName name="상">[6]!상</definedName>
    <definedName name="상여지급율" localSheetId="1">#REF!</definedName>
    <definedName name="상여지급율">#REF!</definedName>
    <definedName name="새일정" hidden="1">{#N/A,#N/A,FALSE,"인원";#N/A,#N/A,FALSE,"비용2";#N/A,#N/A,FALSE,"비용1";#N/A,#N/A,FALSE,"비용";#N/A,#N/A,FALSE,"보증2";#N/A,#N/A,FALSE,"보증1";#N/A,#N/A,FALSE,"보증";#N/A,#N/A,FALSE,"손익1";#N/A,#N/A,FALSE,"손익";#N/A,#N/A,FALSE,"부서별매출";#N/A,#N/A,FALSE,"매출"}</definedName>
    <definedName name="색인" localSheetId="1">#REF!</definedName>
    <definedName name="색인">#REF!</definedName>
    <definedName name="생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3" hidden="1">{#N/A,#N/A,TRUE,"일정"}</definedName>
    <definedName name="생산능력" localSheetId="1">#REF!</definedName>
    <definedName name="생산능력">#REF!</definedName>
    <definedName name="생산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구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지시시스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혁신"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서비스" hidden="1">{#N/A,#N/A,FALSE,"인원";#N/A,#N/A,FALSE,"비용2";#N/A,#N/A,FALSE,"비용1";#N/A,#N/A,FALSE,"비용";#N/A,#N/A,FALSE,"보증2";#N/A,#N/A,FALSE,"보증1";#N/A,#N/A,FALSE,"보증";#N/A,#N/A,FALSE,"손익1";#N/A,#N/A,FALSE,"손익";#N/A,#N/A,FALSE,"부서별매출";#N/A,#N/A,FALSE,"매출"}</definedName>
    <definedName name="선생님"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설변" localSheetId="1">#REF!</definedName>
    <definedName name="설변">#REF!</definedName>
    <definedName name="설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섭" localSheetId="1">[6]!섭</definedName>
    <definedName name="섭">[6]!섭</definedName>
    <definedName name="성명" localSheetId="1">#REF!</definedName>
    <definedName name="성명">#REF!</definedName>
    <definedName name="세" localSheetId="1">[6]!세</definedName>
    <definedName name="세">[6]!세</definedName>
    <definedName name="세부실행2" hidden="1">{#N/A,#N/A,TRUE,"일정"}</definedName>
    <definedName name="세일">[0]!세일</definedName>
    <definedName name="셀리카" localSheetId="1" hidden="1">#REF!</definedName>
    <definedName name="셀리카" hidden="1">#REF!</definedName>
    <definedName name="셔" localSheetId="1">#REF!</definedName>
    <definedName name="셔">#REF!</definedName>
    <definedName name="소" localSheetId="1">#REF!</definedName>
    <definedName name="소">#REF!</definedName>
    <definedName name="소나타" localSheetId="1">#REF!</definedName>
    <definedName name="소나타">#REF!</definedName>
    <definedName name="손익" hidden="1">{#N/A,#N/A,FALSE,"BODY"}</definedName>
    <definedName name="손익정산표">"#NAME!손익정산표"</definedName>
    <definedName name="쇼" localSheetId="1">[6]!쇼</definedName>
    <definedName name="쇼">[6]!쇼</definedName>
    <definedName name="수정" hidden="1">{#N/A,#N/A,TRUE,"일정"}</definedName>
    <definedName name="수퍼살롱LPG" localSheetId="1">#REF!</definedName>
    <definedName name="수퍼살롱LPG">#REF!</definedName>
    <definedName name="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승인1예" localSheetId="1">#REF!</definedName>
    <definedName name="승인1예">#REF!</definedName>
    <definedName name="승진" localSheetId="1">#REF!</definedName>
    <definedName name="승진">#REF!</definedName>
    <definedName name="시기조정" hidden="1">{#N/A,#N/A,FALSE,"인원";#N/A,#N/A,FALSE,"비용2";#N/A,#N/A,FALSE,"비용1";#N/A,#N/A,FALSE,"비용";#N/A,#N/A,FALSE,"보증2";#N/A,#N/A,FALSE,"보증1";#N/A,#N/A,FALSE,"보증";#N/A,#N/A,FALSE,"손익1";#N/A,#N/A,FALSE,"손익";#N/A,#N/A,FALSE,"부서별매출";#N/A,#N/A,FALSE,"매출"}</definedName>
    <definedName name="시설투자" localSheetId="1">[0]!_a1Z,[0]!_a2Z</definedName>
    <definedName name="시설투자">[0]!_a1Z,[0]!_a2Z</definedName>
    <definedName name="시설투자2" localSheetId="1">[0]!_a1Z,[0]!_a2Z</definedName>
    <definedName name="시설투자2">[0]!_a1Z,[0]!_a2Z</definedName>
    <definedName name="시장" localSheetId="1">#REF!</definedName>
    <definedName name="시장">#REF!</definedName>
    <definedName name="신" localSheetId="1">#REF!</definedName>
    <definedName name="신">#REF!</definedName>
    <definedName name="신규" hidden="1">{#N/A,#N/A,FALSE,"신규dep";#N/A,#N/A,FALSE,"신규dep-금형상각후";#N/A,#N/A,FALSE,"신규dep-연구비상각후";#N/A,#N/A,FALSE,"신규dep-기계,공구상각후"}</definedName>
    <definedName name="신용" hidden="1">{#N/A,#N/A,FALSE,"인원";#N/A,#N/A,FALSE,"비용2";#N/A,#N/A,FALSE,"비용1";#N/A,#N/A,FALSE,"비용";#N/A,#N/A,FALSE,"보증2";#N/A,#N/A,FALSE,"보증1";#N/A,#N/A,FALSE,"보증";#N/A,#N/A,FALSE,"손익1";#N/A,#N/A,FALSE,"손익";#N/A,#N/A,FALSE,"부서별매출";#N/A,#N/A,FALSE,"매출"}</definedName>
    <definedName name="신용1" hidden="1">{#N/A,#N/A,FALSE,"인원";#N/A,#N/A,FALSE,"비용2";#N/A,#N/A,FALSE,"비용1";#N/A,#N/A,FALSE,"비용";#N/A,#N/A,FALSE,"보증2";#N/A,#N/A,FALSE,"보증1";#N/A,#N/A,FALSE,"보증";#N/A,#N/A,FALSE,"손익1";#N/A,#N/A,FALSE,"손익";#N/A,#N/A,FALSE,"부서별매출";#N/A,#N/A,FALSE,"매출"}</definedName>
    <definedName name="실적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실행예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ㄴㅁㄹㅈㅇ" hidden="1">{#N/A,#N/A,FALSE,"단축1";#N/A,#N/A,FALSE,"단축2";#N/A,#N/A,FALSE,"단축3";#N/A,#N/A,FALSE,"장축";#N/A,#N/A,FALSE,"4WD"}</definedName>
    <definedName name="ㅇㄻㄴㅇㄻㄴ" localSheetId="1">#REF!</definedName>
    <definedName name="ㅇㄻㄴㅇㄻㄴ">#REF!</definedName>
    <definedName name="ㅇㅇㄳ"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ㅇ" localSheetId="1">#REF!</definedName>
    <definedName name="ㅇㅇㅇ">#REF!</definedName>
    <definedName name="ㅇㅇㅇㅇ" localSheetId="1">[6]!ㅇㅇㅇㅇ</definedName>
    <definedName name="ㅇㅇㅇㅇ">[6]!ㅇㅇㅇㅇ</definedName>
    <definedName name="ㅇㅇㅇㅇㅇ" hidden="1">{#VALUE!,#N/A,TRUE,0}</definedName>
    <definedName name="ㅇㅇㅇㅇㅇㅇㅇㅇㅇㅇㅇ"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허" localSheetId="1">#REF!</definedName>
    <definedName name="ㅇ허">#REF!</definedName>
    <definedName name="아니오닫는다">"#NAME!아니오닫는다"</definedName>
    <definedName name="아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아앙"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안녕하세용"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앗싸" hidden="1">{#N/A,#N/A,FALSE,"인원";#N/A,#N/A,FALSE,"비용2";#N/A,#N/A,FALSE,"비용1";#N/A,#N/A,FALSE,"비용";#N/A,#N/A,FALSE,"보증2";#N/A,#N/A,FALSE,"보증1";#N/A,#N/A,FALSE,"보증";#N/A,#N/A,FALSE,"손익1";#N/A,#N/A,FALSE,"손익";#N/A,#N/A,FALSE,"부서별매출";#N/A,#N/A,FALSE,"매출"}</definedName>
    <definedName name="양산조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업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엉댜ㄷㅈ" localSheetId="1">#REF!</definedName>
    <definedName name="엉댜ㄷㅈ">#REF!</definedName>
    <definedName name="에스페로16LPG" localSheetId="1">#REF!</definedName>
    <definedName name="에스페로16LPG">#REF!</definedName>
    <definedName name="연수" localSheetId="1">#REF!</definedName>
    <definedName name="연수">#REF!</definedName>
    <definedName name="연수0" localSheetId="1">#REF!</definedName>
    <definedName name="연수0">#REF!</definedName>
    <definedName name="연수1" localSheetId="1">#REF!</definedName>
    <definedName name="연수1">#REF!</definedName>
    <definedName name="연수10" localSheetId="1">#REF!</definedName>
    <definedName name="연수10">#REF!</definedName>
    <definedName name="연수11" localSheetId="1">#REF!</definedName>
    <definedName name="연수11">#REF!</definedName>
    <definedName name="연수12" localSheetId="1">#REF!</definedName>
    <definedName name="연수12">#REF!</definedName>
    <definedName name="연수2" localSheetId="1">#REF!</definedName>
    <definedName name="연수2">#REF!</definedName>
    <definedName name="연수3" localSheetId="1">#REF!</definedName>
    <definedName name="연수3">#REF!</definedName>
    <definedName name="연수4" localSheetId="1">#REF!</definedName>
    <definedName name="연수4">#REF!</definedName>
    <definedName name="연수5" localSheetId="1">#REF!</definedName>
    <definedName name="연수5">#REF!</definedName>
    <definedName name="연수6" localSheetId="1">#REF!</definedName>
    <definedName name="연수6">#REF!</definedName>
    <definedName name="연수7" localSheetId="1">#REF!</definedName>
    <definedName name="연수7">#REF!</definedName>
    <definedName name="연수8" localSheetId="1">#REF!</definedName>
    <definedName name="연수8">#REF!</definedName>
    <definedName name="연수9" localSheetId="1">#REF!</definedName>
    <definedName name="연수9">#REF!</definedName>
    <definedName name="연율" localSheetId="1">#REF!</definedName>
    <definedName name="연율">#REF!</definedName>
    <definedName name="열세항목"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영역">"['file://Et70/c/WORK/%EC%95%88%EC%A7%84%EC%84%B1/M_hour11/main9807.xls'#$'Team 종합'.$D$5:.$J$34]"</definedName>
    <definedName name="예산조정" localSheetId="1">#REF!</definedName>
    <definedName name="예산조정">#REF!</definedName>
    <definedName name="예산총괄시트설ONLY" localSheetId="1">#REF!</definedName>
    <definedName name="예산총괄시트설ONLY">#REF!</definedName>
    <definedName name="예상투자비" hidden="1">{#N/A,#N/A,FALSE,"인원";#N/A,#N/A,FALSE,"비용2";#N/A,#N/A,FALSE,"비용1";#N/A,#N/A,FALSE,"비용";#N/A,#N/A,FALSE,"보증2";#N/A,#N/A,FALSE,"보증1";#N/A,#N/A,FALSE,"보증";#N/A,#N/A,FALSE,"손익1";#N/A,#N/A,FALSE,"손익";#N/A,#N/A,FALSE,"부서별매출";#N/A,#N/A,FALSE,"매출"}</definedName>
    <definedName name="예정량1" localSheetId="1">#REF!</definedName>
    <definedName name="예정량1">#REF!</definedName>
    <definedName name="예정량2" localSheetId="1">#REF!</definedName>
    <definedName name="예정량2">#REF!</definedName>
    <definedName name="예정일1" localSheetId="1">#REF!</definedName>
    <definedName name="예정일1">#REF!</definedName>
    <definedName name="예정일2" localSheetId="1">#REF!</definedName>
    <definedName name="예정일2">#REF!</definedName>
    <definedName name="오급" localSheetId="1">#REF!</definedName>
    <definedName name="오급">#REF!</definedName>
    <definedName name="오급1" localSheetId="1">#REF!</definedName>
    <definedName name="오급1">#REF!</definedName>
    <definedName name="오급10" localSheetId="1">#REF!</definedName>
    <definedName name="오급10">#REF!</definedName>
    <definedName name="오급11" localSheetId="1">#REF!</definedName>
    <definedName name="오급11">#REF!</definedName>
    <definedName name="오급12" localSheetId="1">#REF!</definedName>
    <definedName name="오급12">#REF!</definedName>
    <definedName name="오급2" localSheetId="1">#REF!</definedName>
    <definedName name="오급2">#REF!</definedName>
    <definedName name="오급3" localSheetId="1">#REF!</definedName>
    <definedName name="오급3">#REF!</definedName>
    <definedName name="오급4" localSheetId="1">#REF!</definedName>
    <definedName name="오급4">#REF!</definedName>
    <definedName name="오급5" localSheetId="1">#REF!</definedName>
    <definedName name="오급5">#REF!</definedName>
    <definedName name="오급6" localSheetId="1">#REF!</definedName>
    <definedName name="오급6">#REF!</definedName>
    <definedName name="오급7" localSheetId="1">#REF!</definedName>
    <definedName name="오급7">#REF!</definedName>
    <definedName name="오급8" localSheetId="1">#REF!</definedName>
    <definedName name="오급8">#REF!</definedName>
    <definedName name="오급9" localSheetId="1">#REF!</definedName>
    <definedName name="오급9">#REF!</definedName>
    <definedName name="완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완성차물류비" hidden="1">{#N/A,#N/A,FALSE,"인원";#N/A,#N/A,FALSE,"비용2";#N/A,#N/A,FALSE,"비용1";#N/A,#N/A,FALSE,"비용";#N/A,#N/A,FALSE,"보증2";#N/A,#N/A,FALSE,"보증1";#N/A,#N/A,FALSE,"보증";#N/A,#N/A,FALSE,"손익1";#N/A,#N/A,FALSE,"손익";#N/A,#N/A,FALSE,"부서별매출";#N/A,#N/A,FALSE,"매출"}</definedName>
    <definedName name="요건_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요건_3_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용기능" localSheetId="1">#REF!</definedName>
    <definedName name="용기능">#REF!</definedName>
    <definedName name="용기능1" localSheetId="1">#REF!</definedName>
    <definedName name="용기능1">#REF!</definedName>
    <definedName name="용기능10" localSheetId="1">#REF!</definedName>
    <definedName name="용기능10">#REF!</definedName>
    <definedName name="용기능11" localSheetId="1">#REF!</definedName>
    <definedName name="용기능11">#REF!</definedName>
    <definedName name="용기능12" localSheetId="1">#REF!</definedName>
    <definedName name="용기능12">#REF!</definedName>
    <definedName name="용기능2" localSheetId="1">#REF!</definedName>
    <definedName name="용기능2">#REF!</definedName>
    <definedName name="용기능3" localSheetId="1">#REF!</definedName>
    <definedName name="용기능3">#REF!</definedName>
    <definedName name="용기능4" localSheetId="1">#REF!</definedName>
    <definedName name="용기능4">#REF!</definedName>
    <definedName name="용기능5" localSheetId="1">#REF!</definedName>
    <definedName name="용기능5">#REF!</definedName>
    <definedName name="용기능6" localSheetId="1">#REF!</definedName>
    <definedName name="용기능6">#REF!</definedName>
    <definedName name="용기능7" localSheetId="1">#REF!</definedName>
    <definedName name="용기능7">#REF!</definedName>
    <definedName name="용기능8" localSheetId="1">#REF!</definedName>
    <definedName name="용기능8">#REF!</definedName>
    <definedName name="용기능9" localSheetId="1">#REF!</definedName>
    <definedName name="용기능9">#REF!</definedName>
    <definedName name="용기타" localSheetId="1">#REF!</definedName>
    <definedName name="용기타">#REF!</definedName>
    <definedName name="용기타1" localSheetId="1">#REF!</definedName>
    <definedName name="용기타1">#REF!</definedName>
    <definedName name="용기타10" localSheetId="1">#REF!</definedName>
    <definedName name="용기타10">#REF!</definedName>
    <definedName name="용기타11" localSheetId="1">#REF!</definedName>
    <definedName name="용기타11">#REF!</definedName>
    <definedName name="용기타12" localSheetId="1">#REF!</definedName>
    <definedName name="용기타12">#REF!</definedName>
    <definedName name="용기타2" localSheetId="1">#REF!</definedName>
    <definedName name="용기타2">#REF!</definedName>
    <definedName name="용기타3" localSheetId="1">#REF!</definedName>
    <definedName name="용기타3">#REF!</definedName>
    <definedName name="용기타4" localSheetId="1">#REF!</definedName>
    <definedName name="용기타4">#REF!</definedName>
    <definedName name="용기타5" localSheetId="1">#REF!</definedName>
    <definedName name="용기타5">#REF!</definedName>
    <definedName name="용기타6" localSheetId="1">#REF!</definedName>
    <definedName name="용기타6">#REF!</definedName>
    <definedName name="용기타7" localSheetId="1">#REF!</definedName>
    <definedName name="용기타7">#REF!</definedName>
    <definedName name="용기타8" localSheetId="1">#REF!</definedName>
    <definedName name="용기타8">#REF!</definedName>
    <definedName name="용기타9" localSheetId="1">#REF!</definedName>
    <definedName name="용기타9">#REF!</definedName>
    <definedName name="용사무" localSheetId="1">#REF!</definedName>
    <definedName name="용사무">#REF!</definedName>
    <definedName name="용사무1" localSheetId="1">#REF!</definedName>
    <definedName name="용사무1">#REF!</definedName>
    <definedName name="용사무10" localSheetId="1">#REF!</definedName>
    <definedName name="용사무10">#REF!</definedName>
    <definedName name="용사무11" localSheetId="1">#REF!</definedName>
    <definedName name="용사무11">#REF!</definedName>
    <definedName name="용사무12" localSheetId="1">#REF!</definedName>
    <definedName name="용사무12">#REF!</definedName>
    <definedName name="용사무2" localSheetId="1">#REF!</definedName>
    <definedName name="용사무2">#REF!</definedName>
    <definedName name="용사무3" localSheetId="1">#REF!</definedName>
    <definedName name="용사무3">#REF!</definedName>
    <definedName name="용사무4" localSheetId="1">#REF!</definedName>
    <definedName name="용사무4">#REF!</definedName>
    <definedName name="용사무5" localSheetId="1">#REF!</definedName>
    <definedName name="용사무5">#REF!</definedName>
    <definedName name="용사무6" localSheetId="1">#REF!</definedName>
    <definedName name="용사무6">#REF!</definedName>
    <definedName name="용사무7" localSheetId="1">#REF!</definedName>
    <definedName name="용사무7">#REF!</definedName>
    <definedName name="용사무8" localSheetId="1">#REF!</definedName>
    <definedName name="용사무8">#REF!</definedName>
    <definedName name="용사무9" localSheetId="1">#REF!</definedName>
    <definedName name="용사무9">#REF!</definedName>
    <definedName name="우리" hidden="1">{#N/A,#N/A,FALSE,"인원";#N/A,#N/A,FALSE,"비용2";#N/A,#N/A,FALSE,"비용1";#N/A,#N/A,FALSE,"비용";#N/A,#N/A,FALSE,"보증2";#N/A,#N/A,FALSE,"보증1";#N/A,#N/A,FALSE,"보증";#N/A,#N/A,FALSE,"손익1";#N/A,#N/A,FALSE,"손익";#N/A,#N/A,FALSE,"부서별매출";#N/A,#N/A,FALSE,"매출"}</definedName>
    <definedName name="원">1</definedName>
    <definedName name="원가계획" hidden="1">{#N/A,#N/A,FALSE,"BODY"}</definedName>
    <definedName name="원본" localSheetId="1">#REF!</definedName>
    <definedName name="원본">#REF!</definedName>
    <definedName name="원주" hidden="1">{#N/A,#N/A,FALSE,"인원";#N/A,#N/A,FALSE,"비용2";#N/A,#N/A,FALSE,"비용1";#N/A,#N/A,FALSE,"비용";#N/A,#N/A,FALSE,"보증2";#N/A,#N/A,FALSE,"보증1";#N/A,#N/A,FALSE,"보증";#N/A,#N/A,FALSE,"손익1";#N/A,#N/A,FALSE,"손익";#N/A,#N/A,FALSE,"부서별매출";#N/A,#N/A,FALSE,"매출"}</definedName>
    <definedName name="원화" hidden="1">{#N/A,#N/A,FALSE,"인원";#N/A,#N/A,FALSE,"비용2";#N/A,#N/A,FALSE,"비용1";#N/A,#N/A,FALSE,"비용";#N/A,#N/A,FALSE,"보증2";#N/A,#N/A,FALSE,"보증1";#N/A,#N/A,FALSE,"보증";#N/A,#N/A,FALSE,"손익1";#N/A,#N/A,FALSE,"손익";#N/A,#N/A,FALSE,"부서별매출";#N/A,#N/A,FALSE,"매출"}</definedName>
    <definedName name="월" localSheetId="1">IF(#REF!="-","해당없음",IF(#REF!="","미정",IF(MONTH(#REF!)&lt;10,RIGHT(YEAR(#REF!),2)&amp;".0"&amp;MONTH(#REF!),RIGHT(YEAR(#REF!),2)&amp;"."&amp;MONTH(#REF!))))</definedName>
    <definedName name="월">IF(#REF!="-","해당없음",IF(#REF!="","미정",IF(MONTH(#REF!)&lt;10,RIGHT(YEAR(#REF!),2)&amp;".0"&amp;MONTH(#REF!),RIGHT(YEAR(#REF!),2)&amp;"."&amp;MONTH(#REF!))))</definedName>
    <definedName name="월별" localSheetId="1">#REF!</definedName>
    <definedName name="월별">#REF!</definedName>
    <definedName name="유사"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육급" localSheetId="1">#REF!</definedName>
    <definedName name="육급">#REF!</definedName>
    <definedName name="육급1" localSheetId="1">#REF!</definedName>
    <definedName name="육급1">#REF!</definedName>
    <definedName name="육급10" localSheetId="1">#REF!</definedName>
    <definedName name="육급10">#REF!</definedName>
    <definedName name="육급11" localSheetId="1">#REF!</definedName>
    <definedName name="육급11">#REF!</definedName>
    <definedName name="육급12" localSheetId="1">#REF!</definedName>
    <definedName name="육급12">#REF!</definedName>
    <definedName name="육급2" localSheetId="1">#REF!</definedName>
    <definedName name="육급2">#REF!</definedName>
    <definedName name="육급3" localSheetId="1">#REF!</definedName>
    <definedName name="육급3">#REF!</definedName>
    <definedName name="육급4" localSheetId="1">#REF!</definedName>
    <definedName name="육급4">#REF!</definedName>
    <definedName name="육급5" localSheetId="1">#REF!</definedName>
    <definedName name="육급5">#REF!</definedName>
    <definedName name="육급6" localSheetId="1">#REF!</definedName>
    <definedName name="육급6">#REF!</definedName>
    <definedName name="육급7" localSheetId="1">#REF!</definedName>
    <definedName name="육급7">#REF!</definedName>
    <definedName name="육급8" localSheetId="1">#REF!</definedName>
    <definedName name="육급8">#REF!</definedName>
    <definedName name="육급9" localSheetId="1">#REF!</definedName>
    <definedName name="육급9">#REF!</definedName>
    <definedName name="의뢰" localSheetId="1">#REF!</definedName>
    <definedName name="의뢰">#REF!</definedName>
    <definedName name="이동" localSheetId="1">#REF!</definedName>
    <definedName name="이동">#REF!</definedName>
    <definedName name="이동MACRO.매출총이익율구하기MACRO">"#NAME!이동MACRO.매출총이익율구하기MACRO"</definedName>
    <definedName name="이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명철" hidden="1">{#N/A,#N/A,FALSE,"인원";#N/A,#N/A,FALSE,"비용2";#N/A,#N/A,FALSE,"비용1";#N/A,#N/A,FALSE,"비용";#N/A,#N/A,FALSE,"보증2";#N/A,#N/A,FALSE,"보증1";#N/A,#N/A,FALSE,"보증";#N/A,#N/A,FALSE,"손익1";#N/A,#N/A,FALSE,"손익";#N/A,#N/A,FALSE,"부서별매출";#N/A,#N/A,FALSE,"매출"}</definedName>
    <definedName name="이법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병화"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부" localSheetId="1">#REF!</definedName>
    <definedName name="이부">#REF!</definedName>
    <definedName name="이부1" localSheetId="1">#REF!</definedName>
    <definedName name="이부1">#REF!</definedName>
    <definedName name="이부10" localSheetId="1">#REF!</definedName>
    <definedName name="이부10">#REF!</definedName>
    <definedName name="이부11" localSheetId="1">#REF!</definedName>
    <definedName name="이부11">#REF!</definedName>
    <definedName name="이부12" localSheetId="1">#REF!</definedName>
    <definedName name="이부12">#REF!</definedName>
    <definedName name="이부2" localSheetId="1">#REF!</definedName>
    <definedName name="이부2">#REF!</definedName>
    <definedName name="이부3" localSheetId="1">#REF!</definedName>
    <definedName name="이부3">#REF!</definedName>
    <definedName name="이부4" localSheetId="1">#REF!</definedName>
    <definedName name="이부4">#REF!</definedName>
    <definedName name="이부5" localSheetId="1">#REF!</definedName>
    <definedName name="이부5">#REF!</definedName>
    <definedName name="이부6" localSheetId="1">#REF!</definedName>
    <definedName name="이부6">#REF!</definedName>
    <definedName name="이부7" localSheetId="1">#REF!</definedName>
    <definedName name="이부7">#REF!</definedName>
    <definedName name="이부8" localSheetId="1">#REF!</definedName>
    <definedName name="이부8">#REF!</definedName>
    <definedName name="이부9" localSheetId="1">#REF!</definedName>
    <definedName name="이부9">#REF!</definedName>
    <definedName name="이슈" hidden="1">{#N/A,#N/A,TRUE,"일정"}</definedName>
    <definedName name="이집트">"['file:////%EB%B0%B1%ED%98%95%EC%88%98/C/Infoman/TEMP/~($()!%5E)/%EA%B9%80%EC%B2%9C%EC%88%98/WINDOWS/TEMP/PRICE%20RANGE.XLS'#$사양조정.$B$2:.$B$2]"</definedName>
    <definedName name="이집트2">"['file:////%EB%B0%B1%ED%98%95%EC%88%98/C/Infoman/TEMP/~($()!%5E)/%EA%B9%80%EC%B2%9C%EC%88%98/WINDOWS/TEMP/PRICE%20RANGE.XLS'#$사양조정.$H$1800]"</definedName>
    <definedName name="이집트3">"['file:////%EB%B0%B1%ED%98%95%EC%88%98/C/Infoman/TEMP/~($()!%5E)/%EA%B9%80%EC%B2%9C%EC%88%98/WINDOWS/TEMP/PRICE%20RANGE.XLS'#$사양조정.$H$1800]"</definedName>
    <definedName name="이집트5">"['file:////%EB%B0%B1%ED%98%95%EC%88%98/C/Infoman/TEMP/~($()!%5E)/%EA%B9%80%EC%B2%9C%EC%88%98/WINDOWS/TEMP/PRICE%20RANGE.XLS'#$사양조정.$B$2:.$B$2]"</definedName>
    <definedName name="이집트6">"['file:////%EB%B0%B1%ED%98%95%EC%88%98/C/Infoman/TEMP/~($()!%5E)/%EA%B9%80%EC%B2%9C%EC%88%98/WINDOWS/TEMP/PRICE%20RANGE.XLS'#$사양조정.$H$1800]"</definedName>
    <definedName name="이천년비용" hidden="1">{#N/A,#N/A,FALSE,"인원";#N/A,#N/A,FALSE,"비용2";#N/A,#N/A,FALSE,"비용1";#N/A,#N/A,FALSE,"비용";#N/A,#N/A,FALSE,"보증2";#N/A,#N/A,FALSE,"보증1";#N/A,#N/A,FALSE,"보증";#N/A,#N/A,FALSE,"손익1";#N/A,#N/A,FALSE,"손익";#N/A,#N/A,FALSE,"부서별매출";#N/A,#N/A,FALSE,"매출"}</definedName>
    <definedName name="인건비" localSheetId="1">#REF!</definedName>
    <definedName name="인건비">#REF!</definedName>
    <definedName name="인쇄제목" localSheetId="1">#REF!</definedName>
    <definedName name="인쇄제목">#REF!</definedName>
    <definedName name="일">[0]!일</definedName>
    <definedName name="일반경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일용직1" localSheetId="1">#REF!</definedName>
    <definedName name="일용직1">#REF!</definedName>
    <definedName name="일용직10" localSheetId="1">#REF!</definedName>
    <definedName name="일용직10">#REF!</definedName>
    <definedName name="일용직11" localSheetId="1">#REF!</definedName>
    <definedName name="일용직11">#REF!</definedName>
    <definedName name="일용직12" localSheetId="1">#REF!</definedName>
    <definedName name="일용직12">#REF!</definedName>
    <definedName name="일용직2" localSheetId="1">#REF!</definedName>
    <definedName name="일용직2">#REF!</definedName>
    <definedName name="일용직3" localSheetId="1">#REF!</definedName>
    <definedName name="일용직3">#REF!</definedName>
    <definedName name="일용직4" localSheetId="1">#REF!</definedName>
    <definedName name="일용직4">#REF!</definedName>
    <definedName name="일용직5" localSheetId="1">#REF!</definedName>
    <definedName name="일용직5">#REF!</definedName>
    <definedName name="일용직6" localSheetId="1">#REF!</definedName>
    <definedName name="일용직6">#REF!</definedName>
    <definedName name="일용직7" localSheetId="1">#REF!</definedName>
    <definedName name="일용직7">#REF!</definedName>
    <definedName name="일용직8" localSheetId="1">#REF!</definedName>
    <definedName name="일용직8">#REF!</definedName>
    <definedName name="일용직9" localSheetId="1">#REF!</definedName>
    <definedName name="일용직9">#REF!</definedName>
    <definedName name="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일정2" hidden="1">{#N/A,#N/A,FALSE,"인원";#N/A,#N/A,FALSE,"비용2";#N/A,#N/A,FALSE,"비용1";#N/A,#N/A,FALSE,"비용";#N/A,#N/A,FALSE,"보증2";#N/A,#N/A,FALSE,"보증1";#N/A,#N/A,FALSE,"보증";#N/A,#N/A,FALSE,"손익1";#N/A,#N/A,FALSE,"손익";#N/A,#N/A,FALSE,"부서별매출";#N/A,#N/A,FALSE,"매출"}</definedName>
    <definedName name="일정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임시" localSheetId="1">#REF!</definedName>
    <definedName name="임시">#REF!</definedName>
    <definedName name="임원" localSheetId="1">#REF!</definedName>
    <definedName name="임원">#REF!</definedName>
    <definedName name="임원1" localSheetId="1">#REF!</definedName>
    <definedName name="임원1">#REF!</definedName>
    <definedName name="임원10" localSheetId="1">#REF!</definedName>
    <definedName name="임원10">#REF!</definedName>
    <definedName name="임원11" localSheetId="1">#REF!</definedName>
    <definedName name="임원11">#REF!</definedName>
    <definedName name="임원12" localSheetId="1">#REF!</definedName>
    <definedName name="임원12">#REF!</definedName>
    <definedName name="임원2" localSheetId="1">#REF!</definedName>
    <definedName name="임원2">#REF!</definedName>
    <definedName name="임원3" localSheetId="1">#REF!</definedName>
    <definedName name="임원3">#REF!</definedName>
    <definedName name="임원4" localSheetId="1">#REF!</definedName>
    <definedName name="임원4">#REF!</definedName>
    <definedName name="임원5" localSheetId="1">#REF!</definedName>
    <definedName name="임원5">#REF!</definedName>
    <definedName name="임원6" localSheetId="1">#REF!</definedName>
    <definedName name="임원6">#REF!</definedName>
    <definedName name="임원7" localSheetId="1">#REF!</definedName>
    <definedName name="임원7">#REF!</definedName>
    <definedName name="임원8" localSheetId="1">#REF!</definedName>
    <definedName name="임원8">#REF!</definedName>
    <definedName name="임원9" localSheetId="1">#REF!</definedName>
    <definedName name="임원9">#REF!</definedName>
    <definedName name="입범석" localSheetId="1">#REF!</definedName>
    <definedName name="입범석">#REF!</definedName>
    <definedName name="잉여금정산표">"#NAME!잉여금정산표"</definedName>
    <definedName name="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ㄷ" hidden="1">{#N/A,#N/A,FALSE,"인원";#N/A,#N/A,FALSE,"비용2";#N/A,#N/A,FALSE,"비용1";#N/A,#N/A,FALSE,"비용";#N/A,#N/A,FALSE,"보증2";#N/A,#N/A,FALSE,"보증1";#N/A,#N/A,FALSE,"보증";#N/A,#N/A,FALSE,"손익1";#N/A,#N/A,FALSE,"손익";#N/A,#N/A,FALSE,"부서별매출";#N/A,#N/A,FALSE,"매출"}</definedName>
    <definedName name="ㅈㄷ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ㅈㅈ" hidden="1">{#N/A,#N/A,TRUE,"일정"}</definedName>
    <definedName name="자료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장기투자.94.BB" localSheetId="1">#REF!</definedName>
    <definedName name="장기투자.94.BB">#REF!</definedName>
    <definedName name="재고" localSheetId="1">#REF!</definedName>
    <definedName name="재고">#REF!</definedName>
    <definedName name="재료비" hidden="1">{#N/A,#N/A,FALSE,"BODY"}</definedName>
    <definedName name="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전년누계" localSheetId="1">#REF!</definedName>
    <definedName name="전년누계">#REF!</definedName>
    <definedName name="전년실적" localSheetId="1">#REF!</definedName>
    <definedName name="전년실적">#REF!</definedName>
    <definedName name="전장su" localSheetId="1">#REF!</definedName>
    <definedName name="전장su">#REF!</definedName>
    <definedName name="절감현황" localSheetId="1">[6]!절감현황</definedName>
    <definedName name="절감현황">[6]!절감현황</definedName>
    <definedName name="정비" hidden="1">{#N/A,#N/A,FALSE,"인원";#N/A,#N/A,FALSE,"비용2";#N/A,#N/A,FALSE,"비용1";#N/A,#N/A,FALSE,"비용";#N/A,#N/A,FALSE,"보증2";#N/A,#N/A,FALSE,"보증1";#N/A,#N/A,FALSE,"보증";#N/A,#N/A,FALSE,"손익1";#N/A,#N/A,FALSE,"손익";#N/A,#N/A,FALSE,"부서별매출";#N/A,#N/A,FALSE,"매출"}</definedName>
    <definedName name="정비대수" hidden="1">{#N/A,#N/A,FALSE,"인원";#N/A,#N/A,FALSE,"비용2";#N/A,#N/A,FALSE,"비용1";#N/A,#N/A,FALSE,"비용";#N/A,#N/A,FALSE,"보증2";#N/A,#N/A,FALSE,"보증1";#N/A,#N/A,FALSE,"보증";#N/A,#N/A,FALSE,"손익1";#N/A,#N/A,FALSE,"손익";#N/A,#N/A,FALSE,"부서별매출";#N/A,#N/A,FALSE,"매출"}</definedName>
    <definedName name="정비부품" hidden="1">{#N/A,#N/A,FALSE,"인원";#N/A,#N/A,FALSE,"비용2";#N/A,#N/A,FALSE,"비용1";#N/A,#N/A,FALSE,"비용";#N/A,#N/A,FALSE,"보증2";#N/A,#N/A,FALSE,"보증1";#N/A,#N/A,FALSE,"보증";#N/A,#N/A,FALSE,"손익1";#N/A,#N/A,FALSE,"손익";#N/A,#N/A,FALSE,"부서별매출";#N/A,#N/A,FALSE,"매출"}</definedName>
    <definedName name="조립"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조사" localSheetId="1">#REF!</definedName>
    <definedName name="조사">#REF!</definedName>
    <definedName name="종원">[0]!종원</definedName>
    <definedName name="주">{1,2,3,4,5,6,7}</definedName>
    <definedName name="주요업무실적" localSheetId="1">#REF!</definedName>
    <definedName name="주요업무실적">#REF!</definedName>
    <definedName name="주차">{0;1;2;3;4;5;6}</definedName>
    <definedName name="중" hidden="1">{#N/A,#N/A,FALSE,"인원";#N/A,#N/A,FALSE,"비용2";#N/A,#N/A,FALSE,"비용1";#N/A,#N/A,FALSE,"비용";#N/A,#N/A,FALSE,"보증2";#N/A,#N/A,FALSE,"보증1";#N/A,#N/A,FALSE,"보증";#N/A,#N/A,FALSE,"손익1";#N/A,#N/A,FALSE,"손익";#N/A,#N/A,FALSE,"부서별매출";#N/A,#N/A,FALSE,"매출"}</definedName>
    <definedName name="중점추진" hidden="1">{#N/A,#N/A,TRUE,"일정"}</definedName>
    <definedName name="중표지" hidden="1">{#N/A,#N/A,FALSE,"인원";#N/A,#N/A,FALSE,"비용2";#N/A,#N/A,FALSE,"비용1";#N/A,#N/A,FALSE,"비용";#N/A,#N/A,FALSE,"보증2";#N/A,#N/A,FALSE,"보증1";#N/A,#N/A,FALSE,"보증";#N/A,#N/A,FALSE,"손익1";#N/A,#N/A,FALSE,"손익";#N/A,#N/A,FALSE,"부서별매출";#N/A,#N/A,FALSE,"매출"}</definedName>
    <definedName name="중표지5" hidden="1">{#N/A,#N/A,FALSE,"인원";#N/A,#N/A,FALSE,"비용2";#N/A,#N/A,FALSE,"비용1";#N/A,#N/A,FALSE,"비용";#N/A,#N/A,FALSE,"보증2";#N/A,#N/A,FALSE,"보증1";#N/A,#N/A,FALSE,"보증";#N/A,#N/A,FALSE,"손익1";#N/A,#N/A,FALSE,"손익";#N/A,#N/A,FALSE,"부서별매출";#N/A,#N/A,FALSE,"매출"}</definedName>
    <definedName name="지그부하1" hidden="1">{#N/A,#N/A,TRUE,"일정"}</definedName>
    <definedName name="지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지울것"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직급" localSheetId="1">#REF!</definedName>
    <definedName name="직급">#REF!</definedName>
    <definedName name="직장" localSheetId="1">#REF!</definedName>
    <definedName name="직장">#REF!</definedName>
    <definedName name="직장0" localSheetId="1">#REF!</definedName>
    <definedName name="직장0">#REF!</definedName>
    <definedName name="직장1" localSheetId="1">#REF!</definedName>
    <definedName name="직장1">#REF!</definedName>
    <definedName name="직장10" localSheetId="1">#REF!</definedName>
    <definedName name="직장10">#REF!</definedName>
    <definedName name="직장11" localSheetId="1">#REF!</definedName>
    <definedName name="직장11">#REF!</definedName>
    <definedName name="직장12" localSheetId="1">#REF!</definedName>
    <definedName name="직장12">#REF!</definedName>
    <definedName name="직장2" localSheetId="1">#REF!</definedName>
    <definedName name="직장2">#REF!</definedName>
    <definedName name="직장3" localSheetId="1">#REF!</definedName>
    <definedName name="직장3">#REF!</definedName>
    <definedName name="직장4" localSheetId="1">#REF!</definedName>
    <definedName name="직장4">#REF!</definedName>
    <definedName name="직장5" localSheetId="1">#REF!</definedName>
    <definedName name="직장5">#REF!</definedName>
    <definedName name="직장6" localSheetId="1">#REF!</definedName>
    <definedName name="직장6">#REF!</definedName>
    <definedName name="직장7" localSheetId="1">#REF!</definedName>
    <definedName name="직장7">#REF!</definedName>
    <definedName name="직장8" localSheetId="1">#REF!</definedName>
    <definedName name="직장8">#REF!</definedName>
    <definedName name="직장9" localSheetId="1">#REF!</definedName>
    <definedName name="직장9">#REF!</definedName>
    <definedName name="직훈" localSheetId="1">#REF!</definedName>
    <definedName name="직훈">#REF!</definedName>
    <definedName name="직훈0" localSheetId="1">#REF!</definedName>
    <definedName name="직훈0">#REF!</definedName>
    <definedName name="직훈1" localSheetId="1">#REF!</definedName>
    <definedName name="직훈1">#REF!</definedName>
    <definedName name="직훈10" localSheetId="1">#REF!</definedName>
    <definedName name="직훈10">#REF!</definedName>
    <definedName name="직훈11" localSheetId="1">#REF!</definedName>
    <definedName name="직훈11">#REF!</definedName>
    <definedName name="직훈12" localSheetId="1">#REF!</definedName>
    <definedName name="직훈12">#REF!</definedName>
    <definedName name="직훈2" localSheetId="1">#REF!</definedName>
    <definedName name="직훈2">#REF!</definedName>
    <definedName name="직훈3" localSheetId="1">#REF!</definedName>
    <definedName name="직훈3">#REF!</definedName>
    <definedName name="직훈4" localSheetId="1">#REF!</definedName>
    <definedName name="직훈4">#REF!</definedName>
    <definedName name="직훈5" localSheetId="1">#REF!</definedName>
    <definedName name="직훈5">#REF!</definedName>
    <definedName name="직훈6" localSheetId="1">#REF!</definedName>
    <definedName name="직훈6">#REF!</definedName>
    <definedName name="직훈7" localSheetId="1">#REF!</definedName>
    <definedName name="직훈7">#REF!</definedName>
    <definedName name="직훈8" localSheetId="1">#REF!</definedName>
    <definedName name="직훈8">#REF!</definedName>
    <definedName name="직훈9" localSheetId="1">#REF!</definedName>
    <definedName name="직훈9">#REF!</definedName>
    <definedName name="진도" hidden="1">{#N/A,#N/A,FALSE,"인원";#N/A,#N/A,FALSE,"비용2";#N/A,#N/A,FALSE,"비용1";#N/A,#N/A,FALSE,"비용";#N/A,#N/A,FALSE,"보증2";#N/A,#N/A,FALSE,"보증1";#N/A,#N/A,FALSE,"보증";#N/A,#N/A,FALSE,"손익1";#N/A,#N/A,FALSE,"손익";#N/A,#N/A,FALSE,"부서별매출";#N/A,#N/A,FALSE,"매출"}</definedName>
    <definedName name="차" localSheetId="1">#REF!</definedName>
    <definedName name="차">#REF!</definedName>
    <definedName name="차장" localSheetId="1">#REF!</definedName>
    <definedName name="차장">#REF!</definedName>
    <definedName name="차장1" localSheetId="1">#REF!</definedName>
    <definedName name="차장1">#REF!</definedName>
    <definedName name="차장10" localSheetId="1">#REF!</definedName>
    <definedName name="차장10">#REF!</definedName>
    <definedName name="차장11" localSheetId="1">#REF!</definedName>
    <definedName name="차장11">#REF!</definedName>
    <definedName name="차장12" localSheetId="1">#REF!</definedName>
    <definedName name="차장12">#REF!</definedName>
    <definedName name="차장2" localSheetId="1">#REF!</definedName>
    <definedName name="차장2">#REF!</definedName>
    <definedName name="차장3" localSheetId="1">#REF!</definedName>
    <definedName name="차장3">#REF!</definedName>
    <definedName name="차장4" localSheetId="1">#REF!</definedName>
    <definedName name="차장4">#REF!</definedName>
    <definedName name="차장5" localSheetId="1">#REF!</definedName>
    <definedName name="차장5">#REF!</definedName>
    <definedName name="차장6" localSheetId="1">#REF!</definedName>
    <definedName name="차장6">#REF!</definedName>
    <definedName name="차장7" localSheetId="1">#REF!</definedName>
    <definedName name="차장7">#REF!</definedName>
    <definedName name="차장8" localSheetId="1">#REF!</definedName>
    <definedName name="차장8">#REF!</definedName>
    <definedName name="차장9" localSheetId="1">#REF!</definedName>
    <definedName name="차장9">#REF!</definedName>
    <definedName name="차종" localSheetId="1">#REF!</definedName>
    <definedName name="차종">#REF!</definedName>
    <definedName name="차종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차" hidden="1">{#N/A,#N/A,TRUE,"일정"}</definedName>
    <definedName name="차체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체2" localSheetId="1">#REF!</definedName>
    <definedName name="차체2">#REF!</definedName>
    <definedName name="차체5JP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첨부0" localSheetId="1">#REF!</definedName>
    <definedName name="첨부0">#REF!</definedName>
    <definedName name="첨부1" localSheetId="1">#REF!</definedName>
    <definedName name="첨부1">#REF!</definedName>
    <definedName name="첨부2" localSheetId="1">#REF!</definedName>
    <definedName name="첨부2">#REF!</definedName>
    <definedName name="첨첨11" localSheetId="1">#REF!</definedName>
    <definedName name="첨첨11">#REF!</definedName>
    <definedName name="초기화면가기">"#NAME!초기화면가기"</definedName>
    <definedName name="초ㅐ" hidden="1">{"'Monthly 1997'!$A$3:$S$89"}</definedName>
    <definedName name="촉탁" localSheetId="1">#REF!</definedName>
    <definedName name="촉탁">#REF!</definedName>
    <definedName name="촉탁1" localSheetId="1">#REF!</definedName>
    <definedName name="촉탁1">#REF!</definedName>
    <definedName name="촉탁10" localSheetId="1">#REF!</definedName>
    <definedName name="촉탁10">#REF!</definedName>
    <definedName name="촉탁11" localSheetId="1">#REF!</definedName>
    <definedName name="촉탁11">#REF!</definedName>
    <definedName name="촉탁12" localSheetId="1">#REF!</definedName>
    <definedName name="촉탁12">#REF!</definedName>
    <definedName name="촉탁2" localSheetId="1">#REF!</definedName>
    <definedName name="촉탁2">#REF!</definedName>
    <definedName name="촉탁3" localSheetId="1">#REF!</definedName>
    <definedName name="촉탁3">#REF!</definedName>
    <definedName name="촉탁4" localSheetId="1">#REF!</definedName>
    <definedName name="촉탁4">#REF!</definedName>
    <definedName name="촉탁5" localSheetId="1">#REF!</definedName>
    <definedName name="촉탁5">#REF!</definedName>
    <definedName name="촉탁6" localSheetId="1">#REF!</definedName>
    <definedName name="촉탁6">#REF!</definedName>
    <definedName name="촉탁7" localSheetId="1">#REF!</definedName>
    <definedName name="촉탁7">#REF!</definedName>
    <definedName name="촉탁8" localSheetId="1">#REF!</definedName>
    <definedName name="촉탁8">#REF!</definedName>
    <definedName name="촉탁9" localSheetId="1">#REF!</definedName>
    <definedName name="촉탁9">#REF!</definedName>
    <definedName name="추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추진방안" hidden="1">{#N/A,#N/A,FALSE,"인원";#N/A,#N/A,FALSE,"비용2";#N/A,#N/A,FALSE,"비용1";#N/A,#N/A,FALSE,"비용";#N/A,#N/A,FALSE,"보증2";#N/A,#N/A,FALSE,"보증1";#N/A,#N/A,FALSE,"보증";#N/A,#N/A,FALSE,"손익1";#N/A,#N/A,FALSE,"손익";#N/A,#N/A,FALSE,"부서별매출";#N/A,#N/A,FALSE,"매출"}</definedName>
    <definedName name="ㅋㅋㅋ" localSheetId="1">[6]!ㅋㅋㅋ</definedName>
    <definedName name="ㅋㅋㅋ">[6]!ㅋㅋㅋ</definedName>
    <definedName name="ㅋㅌㅋ" localSheetId="1">[6]!ㅋㅌㅋ</definedName>
    <definedName name="ㅋㅌㅋ">[6]!ㅋㅌㅋ</definedName>
    <definedName name="ㅋ후ㅊ" localSheetId="1">#REF!</definedName>
    <definedName name="ㅋ후ㅊ">#REF!</definedName>
    <definedName name="커버" localSheetId="1">[0]!_a1Z,[0]!_a2Z</definedName>
    <definedName name="커버">[0]!_a1Z,[0]!_a2Z</definedName>
    <definedName name="코" localSheetId="1">#REF!</definedName>
    <definedName name="코">#REF!</definedName>
    <definedName name="콩코드" localSheetId="1">#REF!</definedName>
    <definedName name="콩코드">#REF!</definedName>
    <definedName name="쿨링" localSheetId="1">#REF!</definedName>
    <definedName name="쿨링">#REF!</definedName>
    <definedName name="ㅌㅌㅌ" hidden="1">{#N/A,#N/A,TRUE,"일정"}</definedName>
    <definedName name="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택시" localSheetId="1">#REF!</definedName>
    <definedName name="택시">#REF!</definedName>
    <definedName name="템플리트모듈1" localSheetId="1">[0]!BlankMacro1</definedName>
    <definedName name="템플리트모듈1">[0]!BlankMacro1</definedName>
    <definedName name="템플리트모듈2" localSheetId="1">[0]!BlankMacro1</definedName>
    <definedName name="템플리트모듈2">[0]!BlankMacro1</definedName>
    <definedName name="템플리트모듈3" localSheetId="1">[0]!BlankMacro1</definedName>
    <definedName name="템플리트모듈3">[0]!BlankMacro1</definedName>
    <definedName name="템플리트모듈4" localSheetId="1">[0]!BlankMacro1</definedName>
    <definedName name="템플리트모듈4">[0]!BlankMacro1</definedName>
    <definedName name="템플리트모듈5" localSheetId="1">[0]!BlankMacro1</definedName>
    <definedName name="템플리트모듈5">[0]!BlankMacro1</definedName>
    <definedName name="템플리트모듈6" localSheetId="1">[0]!BlankMacro1</definedName>
    <definedName name="템플리트모듈6">[0]!BlankMacro1</definedName>
    <definedName name="투본상계">"#NAME!투본상계"</definedName>
    <definedName name="투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투자비" localSheetId="1">#REF!</definedName>
    <definedName name="투자비">#REF!</definedName>
    <definedName name="투자사업" hidden="1">{#N/A,#N/A,TRUE,"일정"}</definedName>
    <definedName name="투자지출CAS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특채대기" localSheetId="1">#REF!</definedName>
    <definedName name="특채대기">#REF!</definedName>
    <definedName name="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ㅍ르ㅜ" hidden="1">{#N/A,#N/A,FALSE,"인원";#N/A,#N/A,FALSE,"비용2";#N/A,#N/A,FALSE,"비용1";#N/A,#N/A,FALSE,"비용";#N/A,#N/A,FALSE,"보증2";#N/A,#N/A,FALSE,"보증1";#N/A,#N/A,FALSE,"보증";#N/A,#N/A,FALSE,"손익1";#N/A,#N/A,FALSE,"손익";#N/A,#N/A,FALSE,"부서별매출";#N/A,#N/A,FALSE,"매출"}</definedName>
    <definedName name="ㅍㅌ츄" localSheetId="1">#REF!</definedName>
    <definedName name="ㅍㅌ츄">#REF!</definedName>
    <definedName name="파견입자" localSheetId="1">#REF!</definedName>
    <definedName name="파견입자">#REF!</definedName>
    <definedName name="판매보증" hidden="1">{#N/A,#N/A,FALSE,"인원";#N/A,#N/A,FALSE,"비용2";#N/A,#N/A,FALSE,"비용1";#N/A,#N/A,FALSE,"비용";#N/A,#N/A,FALSE,"보증2";#N/A,#N/A,FALSE,"보증1";#N/A,#N/A,FALSE,"보증";#N/A,#N/A,FALSE,"손익1";#N/A,#N/A,FALSE,"손익";#N/A,#N/A,FALSE,"부서별매출";#N/A,#N/A,FALSE,"매출"}</definedName>
    <definedName name="펜다" hidden="1">{#N/A,#N/A,TRUE,"일정"}</definedName>
    <definedName name="평가대상" localSheetId="1">#REF!</definedName>
    <definedName name="평가대상">#REF!</definedName>
    <definedName name="포장" localSheetId="1">#REF!</definedName>
    <definedName name="포장">#REF!</definedName>
    <definedName name="포장재" localSheetId="1">#REF!</definedName>
    <definedName name="포장재">#REF!</definedName>
    <definedName name="포ㅎ" localSheetId="1">#REF!</definedName>
    <definedName name="포ㅎ">#REF!</definedName>
    <definedName name="푸" localSheetId="1">[6]!푸</definedName>
    <definedName name="푸">[6]!푸</definedName>
    <definedName name="품목" localSheetId="1">#REF!</definedName>
    <definedName name="품목">#REF!</definedName>
    <definedName name="프레스"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ㅎㅎ" localSheetId="1">#REF!</definedName>
    <definedName name="ㅎㅎ">#REF!</definedName>
    <definedName name="한국"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혀ㅑㅐ" localSheetId="1">#REF!</definedName>
    <definedName name="혀ㅑㅐ">#REF!</definedName>
    <definedName name="협조전" localSheetId="1">#REF!</definedName>
    <definedName name="협조전">#REF!</definedName>
    <definedName name="호" localSheetId="1">[6]п2!호</definedName>
    <definedName name="호">[6]п2!호</definedName>
    <definedName name="호호" localSheetId="1">#REF!</definedName>
    <definedName name="호호">#REF!</definedName>
    <definedName name="혼ㄱㅇ" localSheetId="1">#REF!</definedName>
    <definedName name="혼ㄱㅇ">#REF!</definedName>
    <definedName name="화" localSheetId="1">#REF!</definedName>
    <definedName name="화">#REF!</definedName>
    <definedName name="확인" hidden="1">{#N/A,#N/A,FALSE,"인원";#N/A,#N/A,FALSE,"비용2";#N/A,#N/A,FALSE,"비용1";#N/A,#N/A,FALSE,"비용";#N/A,#N/A,FALSE,"보증2";#N/A,#N/A,FALSE,"보증1";#N/A,#N/A,FALSE,"보증";#N/A,#N/A,FALSE,"손익1";#N/A,#N/A,FALSE,"손익";#N/A,#N/A,FALSE,"부서별매출";#N/A,#N/A,FALSE,"매출"}</definedName>
    <definedName name="확정하여_보고할것." localSheetId="1">#REF!</definedName>
    <definedName name="확정하여_보고할것.">#REF!</definedName>
    <definedName name="환경시험" localSheetId="1">#REF!</definedName>
    <definedName name="환경시험">#REF!</definedName>
    <definedName name="환율적용MACRO">"#NAME!환율적용MACRO"</definedName>
    <definedName name="활동이력" localSheetId="1">#REF!</definedName>
    <definedName name="활동이력">#REF!</definedName>
    <definedName name="회의자료" localSheetId="1">#REF!</definedName>
    <definedName name="회의자료">#REF!</definedName>
    <definedName name="효율2" hidden="1">{#N/A,#N/A,FALSE,"인원";#N/A,#N/A,FALSE,"비용2";#N/A,#N/A,FALSE,"비용1";#N/A,#N/A,FALSE,"비용";#N/A,#N/A,FALSE,"보증2";#N/A,#N/A,FALSE,"보증1";#N/A,#N/A,FALSE,"보증";#N/A,#N/A,FALSE,"손익1";#N/A,#N/A,FALSE,"손익";#N/A,#N/A,FALSE,"부서별매출";#N/A,#N/A,FALSE,"매출"}</definedName>
    <definedName name="흵____R3_t" localSheetId="1">#REF!</definedName>
    <definedName name="흵____R3_t">#REF!</definedName>
    <definedName name="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ㅐㅐ" localSheetId="1">#REF!</definedName>
    <definedName name="ㅏㅐㅐ">#REF!</definedName>
    <definedName name="ㅏㅐㅐPri" localSheetId="1">#REF!</definedName>
    <definedName name="ㅏㅐㅐPri">#REF!</definedName>
    <definedName name="ㅏㅣㅜㅏㅣ" localSheetId="1">#REF!</definedName>
    <definedName name="ㅏㅣㅜㅏㅣ">#REF!</definedName>
    <definedName name="ㅐ143">"['file:///A:/%EC%9D%B4%20%E7%94%B7%E5%AD%90%EA%B0%80%20%EC%82%AC%EB%8A%94%20%E6%B3%95/0831ALGERI.XLS'#$'10. F-STUDY'.$S$4627]"</definedName>
    <definedName name="ㅐ144">"['file://Uktamn/%D0%BC%D0%BE%D0%B8%20%D0%B4%D0%BE%D0%BA%D1%83%D0%BC%D0%B5%D0%BD%D1%82%D1%8B/My%20Documents/KD/THAI/9907%EA%B2%80%ED%86%A0/FS(9905).XLS'#$'Feasibility(M)'.DB$26986]"</definedName>
    <definedName name="ㅐㅔ"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ㄹ" hidden="1">{#N/A,#N/A,TRUE,"일정"}</definedName>
    <definedName name="ㅓㅓ" localSheetId="1">#REF!</definedName>
    <definedName name="ㅓㅓ">#REF!</definedName>
    <definedName name="ㅓㅓ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ㅗ" localSheetId="1">#REF!</definedName>
    <definedName name="ㅓㅗ">#REF!</definedName>
    <definedName name="ㅓㅗㅎ"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ㅗ하" localSheetId="1">#REF!</definedName>
    <definedName name="ㅓㅗ하">#REF!</definedName>
    <definedName name="ㅓㅘ" localSheetId="1">#REF!</definedName>
    <definedName name="ㅓㅘ">#REF!</definedName>
    <definedName name="ㅓㅚ" localSheetId="1">#REF!</definedName>
    <definedName name="ㅓㅚ">#REF!</definedName>
    <definedName name="ㅕㅑㅐㅔ" localSheetId="1">#REF!</definedName>
    <definedName name="ㅕㅑㅐㅔ">#REF!</definedName>
    <definedName name="ㅕㅕ" localSheetId="1">#REF!</definedName>
    <definedName name="ㅕㅕ">#REF!</definedName>
    <definedName name="ㅗ" localSheetId="1">#REF!</definedName>
    <definedName name="ㅗ">#REF!</definedName>
    <definedName name="ㅗㄱㄴㅇㅁ" hidden="1">{#N/A,#N/A,TRUE,"일정"}</definedName>
    <definedName name="ㅗㅎ" localSheetId="1">#REF!</definedName>
    <definedName name="ㅗㅎ">#REF!</definedName>
    <definedName name="ㅗㅎ러" localSheetId="1">#REF!</definedName>
    <definedName name="ㅗㅎ러">#REF!</definedName>
    <definedName name="ㅗ헐" localSheetId="1">#REF!</definedName>
    <definedName name="ㅗ헐">#REF!</definedName>
    <definedName name="ㅗㅓ" localSheetId="1">#REF!</definedName>
    <definedName name="ㅗㅓ">#REF!</definedName>
    <definedName name="ㅗㅗㅗ" localSheetId="1">#REF!</definedName>
    <definedName name="ㅗㅗㅗ">#REF!</definedName>
    <definedName name="ㅗㅗㅗㅗㅗㅗㅗㅗㅗㅗ" hidden="1">{#N/A,#N/A,TRUE,"일정"}</definedName>
    <definedName name="ㅘㅣ" localSheetId="1">#REF!</definedName>
    <definedName name="ㅘㅣ">#REF!</definedName>
    <definedName name="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ㄱ됴ㄱㄷ죠ㅅㄱ됴ㅅㄱㄷ죡ㄷ죠" hidden="1">{#N/A,#N/A,TRUE,"일정"}</definedName>
    <definedName name="ㅛㅅ" localSheetId="1">#REF!</definedName>
    <definedName name="ㅛㅅ">#REF!</definedName>
    <definedName name="ㅛㅑㅐ" localSheetId="1">#REF!</definedName>
    <definedName name="ㅛㅑㅐ">#REF!</definedName>
    <definedName name="ㅛㅕ" localSheetId="1">#REF!</definedName>
    <definedName name="ㅛㅕ">#REF!</definedName>
    <definedName name="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ㅛㅛ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ㅜㅠㅍ" localSheetId="1">#REF!</definedName>
    <definedName name="ㅜㅠㅍ">#REF!</definedName>
    <definedName name="ㅡㅜㄹ" localSheetId="1">#REF!</definedName>
    <definedName name="ㅡㅜㄹ">#REF!</definedName>
    <definedName name="ㅣ" localSheetId="1">#REF!</definedName>
    <definedName name="ㅣ">#REF!</definedName>
    <definedName name="ㅣ호" localSheetId="1">#REF!</definedName>
    <definedName name="ㅣ호">#REF!</definedName>
    <definedName name="單位阡원_阡￥" localSheetId="1">#REF!</definedName>
    <definedName name="單位阡원_阡￥">#REF!</definedName>
    <definedName name="小" localSheetId="1">#REF!</definedName>
    <definedName name="小">#REF!</definedName>
  </definedNames>
  <calcPr calcId="181029"/>
</workbook>
</file>

<file path=xl/calcChain.xml><?xml version="1.0" encoding="utf-8"?>
<calcChain xmlns="http://schemas.openxmlformats.org/spreadsheetml/2006/main">
  <c r="G11" i="85" l="1"/>
  <c r="G10" i="85"/>
  <c r="E7" i="85" l="1"/>
  <c r="S50" i="89" l="1"/>
  <c r="S42" i="89"/>
  <c r="S54" i="89"/>
  <c r="S44" i="89"/>
  <c r="S40" i="89"/>
  <c r="S38" i="89"/>
  <c r="S36" i="89"/>
  <c r="S26" i="89"/>
  <c r="S24" i="89" l="1"/>
  <c r="S22" i="89"/>
  <c r="S18" i="89"/>
  <c r="S16" i="89"/>
  <c r="S14" i="89"/>
  <c r="R50" i="89" l="1"/>
  <c r="R49" i="89" s="1"/>
  <c r="R48" i="89"/>
  <c r="R47" i="89" s="1"/>
  <c r="R46" i="89"/>
  <c r="R45" i="89" s="1"/>
  <c r="R34" i="89"/>
  <c r="R33" i="89" s="1"/>
  <c r="R32" i="89"/>
  <c r="R31" i="89" s="1"/>
  <c r="R44" i="89"/>
  <c r="R43" i="89" s="1"/>
  <c r="R42" i="89"/>
  <c r="U42" i="89" s="1"/>
  <c r="U41" i="89" s="1"/>
  <c r="R40" i="89"/>
  <c r="T40" i="89" s="1"/>
  <c r="T39" i="89" s="1"/>
  <c r="R38" i="89"/>
  <c r="R37" i="89" s="1"/>
  <c r="R36" i="89"/>
  <c r="T36" i="89" s="1"/>
  <c r="T35" i="89" s="1"/>
  <c r="R26" i="89"/>
  <c r="R25" i="89" s="1"/>
  <c r="R24" i="89"/>
  <c r="R23" i="89" s="1"/>
  <c r="R22" i="89"/>
  <c r="R21" i="89" s="1"/>
  <c r="R20" i="89"/>
  <c r="U20" i="89" s="1"/>
  <c r="U19" i="89" s="1"/>
  <c r="R18" i="89"/>
  <c r="R17" i="89" s="1"/>
  <c r="R16" i="89"/>
  <c r="R15" i="89" s="1"/>
  <c r="R14" i="89"/>
  <c r="R13" i="89" s="1"/>
  <c r="S53" i="89"/>
  <c r="S51" i="89"/>
  <c r="S49" i="89"/>
  <c r="S47" i="89"/>
  <c r="S46" i="89"/>
  <c r="S45" i="89" s="1"/>
  <c r="S43" i="89"/>
  <c r="S41" i="89"/>
  <c r="U40" i="89"/>
  <c r="U39" i="89" s="1"/>
  <c r="S39" i="89"/>
  <c r="S37" i="89"/>
  <c r="S35" i="89"/>
  <c r="S34" i="89"/>
  <c r="U34" i="89" s="1"/>
  <c r="U33" i="89" s="1"/>
  <c r="S32" i="89"/>
  <c r="R30" i="89"/>
  <c r="R29" i="89" s="1"/>
  <c r="S29" i="89"/>
  <c r="S28" i="89"/>
  <c r="R28" i="89"/>
  <c r="R27" i="89" s="1"/>
  <c r="T26" i="89"/>
  <c r="T25" i="89" s="1"/>
  <c r="S25" i="89"/>
  <c r="S23" i="89"/>
  <c r="S19" i="89"/>
  <c r="U18" i="89"/>
  <c r="U17" i="89" s="1"/>
  <c r="U16" i="89"/>
  <c r="U15" i="89" s="1"/>
  <c r="S15" i="89"/>
  <c r="U14" i="89"/>
  <c r="U13" i="89" s="1"/>
  <c r="T14" i="89"/>
  <c r="T13" i="89" s="1"/>
  <c r="R6" i="89"/>
  <c r="U28" i="89" l="1"/>
  <c r="U27" i="89" s="1"/>
  <c r="T50" i="89"/>
  <c r="T49" i="89" s="1"/>
  <c r="T38" i="89"/>
  <c r="T37" i="89" s="1"/>
  <c r="T24" i="89"/>
  <c r="T23" i="89" s="1"/>
  <c r="S11" i="89"/>
  <c r="U26" i="89"/>
  <c r="U25" i="89" s="1"/>
  <c r="T28" i="89"/>
  <c r="T27" i="89" s="1"/>
  <c r="S27" i="89"/>
  <c r="R11" i="89"/>
  <c r="U50" i="89"/>
  <c r="U49" i="89" s="1"/>
  <c r="T48" i="89"/>
  <c r="T47" i="89" s="1"/>
  <c r="U48" i="89"/>
  <c r="U47" i="89" s="1"/>
  <c r="U46" i="89"/>
  <c r="U45" i="89" s="1"/>
  <c r="U11" i="89"/>
  <c r="U44" i="89"/>
  <c r="U43" i="89" s="1"/>
  <c r="R41" i="89"/>
  <c r="T42" i="89"/>
  <c r="T41" i="89" s="1"/>
  <c r="R39" i="89"/>
  <c r="U38" i="89"/>
  <c r="U37" i="89" s="1"/>
  <c r="R35" i="89"/>
  <c r="U36" i="89"/>
  <c r="U35" i="89" s="1"/>
  <c r="U24" i="89"/>
  <c r="U23" i="89" s="1"/>
  <c r="U22" i="89"/>
  <c r="U21" i="89" s="1"/>
  <c r="S31" i="89"/>
  <c r="S33" i="89"/>
  <c r="R12" i="89"/>
  <c r="T34" i="89"/>
  <c r="T33" i="89" s="1"/>
  <c r="S12" i="89"/>
  <c r="S13" i="89"/>
  <c r="T16" i="89"/>
  <c r="T15" i="89" s="1"/>
  <c r="T30" i="89"/>
  <c r="T29" i="89" s="1"/>
  <c r="U32" i="89"/>
  <c r="U31" i="89" s="1"/>
  <c r="T44" i="89"/>
  <c r="T43" i="89" s="1"/>
  <c r="T46" i="89"/>
  <c r="T45" i="89" s="1"/>
  <c r="R19" i="89"/>
  <c r="S21" i="89"/>
  <c r="S17" i="89"/>
  <c r="T20" i="89"/>
  <c r="T19" i="89" s="1"/>
  <c r="T22" i="89"/>
  <c r="T21" i="89" s="1"/>
  <c r="T32" i="89"/>
  <c r="T31" i="89" s="1"/>
  <c r="T18" i="89"/>
  <c r="T17" i="89" s="1"/>
  <c r="T11" i="89" l="1"/>
  <c r="R9" i="89"/>
  <c r="T12" i="89"/>
  <c r="U12" i="89"/>
  <c r="S9" i="89"/>
  <c r="T9" i="89" l="1"/>
  <c r="U9" i="89"/>
  <c r="O53" i="89" l="1"/>
  <c r="K53" i="89"/>
  <c r="G53" i="89"/>
  <c r="O51" i="89"/>
  <c r="K51" i="89"/>
  <c r="G51" i="89"/>
  <c r="AU50" i="89"/>
  <c r="AV50" i="89" s="1"/>
  <c r="AV49" i="89" s="1"/>
  <c r="AT50" i="89"/>
  <c r="AR50" i="89"/>
  <c r="AP50" i="89"/>
  <c r="AN50" i="89"/>
  <c r="AE50" i="89"/>
  <c r="AF50" i="89" s="1"/>
  <c r="AF49" i="89" s="1"/>
  <c r="AD50" i="89"/>
  <c r="AA50" i="89"/>
  <c r="AB50" i="89" s="1"/>
  <c r="AB49" i="89" s="1"/>
  <c r="Z50" i="89"/>
  <c r="AC50" i="89" s="1"/>
  <c r="AC49" i="89" s="1"/>
  <c r="W50" i="89"/>
  <c r="X50" i="89" s="1"/>
  <c r="X49" i="89" s="1"/>
  <c r="V50" i="89"/>
  <c r="V49" i="89" s="1"/>
  <c r="O50" i="89"/>
  <c r="P50" i="89" s="1"/>
  <c r="P49" i="89" s="1"/>
  <c r="N50" i="89"/>
  <c r="Q50" i="89" s="1"/>
  <c r="Q49" i="89" s="1"/>
  <c r="K50" i="89"/>
  <c r="L50" i="89" s="1"/>
  <c r="L49" i="89" s="1"/>
  <c r="J50" i="89"/>
  <c r="G50" i="89"/>
  <c r="H50" i="89" s="1"/>
  <c r="H49" i="89" s="1"/>
  <c r="F50" i="89"/>
  <c r="I50" i="89" s="1"/>
  <c r="I49" i="89" s="1"/>
  <c r="AU49" i="89"/>
  <c r="AT49" i="89"/>
  <c r="AR49" i="89"/>
  <c r="AP49" i="89"/>
  <c r="AN49" i="89"/>
  <c r="AL49" i="89"/>
  <c r="AD49" i="89"/>
  <c r="AA49" i="89"/>
  <c r="Z49" i="89"/>
  <c r="O49" i="89"/>
  <c r="J49" i="89"/>
  <c r="G49" i="89"/>
  <c r="F49" i="89"/>
  <c r="E49" i="89"/>
  <c r="C49" i="89"/>
  <c r="AU48" i="89"/>
  <c r="AT48" i="89"/>
  <c r="AV48" i="89" s="1"/>
  <c r="AV47" i="89" s="1"/>
  <c r="AP48" i="89"/>
  <c r="AP47" i="89" s="1"/>
  <c r="AN48" i="89"/>
  <c r="AG48" i="89"/>
  <c r="AE48" i="89"/>
  <c r="AF48" i="89" s="1"/>
  <c r="AF47" i="89" s="1"/>
  <c r="AD48" i="89"/>
  <c r="Z48" i="89"/>
  <c r="AB48" i="89" s="1"/>
  <c r="AB47" i="89" s="1"/>
  <c r="W48" i="89"/>
  <c r="W47" i="89" s="1"/>
  <c r="V48" i="89"/>
  <c r="N48" i="89"/>
  <c r="AI48" i="89" s="1"/>
  <c r="K48" i="89"/>
  <c r="J48" i="89"/>
  <c r="J47" i="89" s="1"/>
  <c r="G48" i="89"/>
  <c r="I48" i="89" s="1"/>
  <c r="I47" i="89" s="1"/>
  <c r="F48" i="89"/>
  <c r="AR47" i="89"/>
  <c r="AN47" i="89"/>
  <c r="AL47" i="89"/>
  <c r="AG47" i="89"/>
  <c r="AE47" i="89"/>
  <c r="AD47" i="89"/>
  <c r="AA47" i="89"/>
  <c r="O47" i="89"/>
  <c r="K47" i="89"/>
  <c r="G47" i="89"/>
  <c r="F47" i="89"/>
  <c r="E47" i="89"/>
  <c r="C47" i="89"/>
  <c r="AU46" i="89"/>
  <c r="AT46" i="89"/>
  <c r="AW46" i="89" s="1"/>
  <c r="AW45" i="89" s="1"/>
  <c r="AR46" i="89"/>
  <c r="AP46" i="89"/>
  <c r="AN46" i="89"/>
  <c r="AG46" i="89"/>
  <c r="AG45" i="89" s="1"/>
  <c r="AE46" i="89"/>
  <c r="AD46" i="89"/>
  <c r="AD45" i="89" s="1"/>
  <c r="AC46" i="89"/>
  <c r="AA46" i="89"/>
  <c r="Z46" i="89"/>
  <c r="W46" i="89"/>
  <c r="V46" i="89"/>
  <c r="V45" i="89" s="1"/>
  <c r="O46" i="89"/>
  <c r="N46" i="89"/>
  <c r="N11" i="89" s="1"/>
  <c r="Q11" i="89" s="1"/>
  <c r="M46" i="89"/>
  <c r="M45" i="89" s="1"/>
  <c r="K46" i="89"/>
  <c r="J46" i="89"/>
  <c r="J45" i="89" s="1"/>
  <c r="G46" i="89"/>
  <c r="F46" i="89"/>
  <c r="I46" i="89" s="1"/>
  <c r="I45" i="89" s="1"/>
  <c r="AU45" i="89"/>
  <c r="AT45" i="89"/>
  <c r="AR45" i="89"/>
  <c r="AP45" i="89"/>
  <c r="AN45" i="89"/>
  <c r="AL45" i="89"/>
  <c r="AE45" i="89"/>
  <c r="AC45" i="89"/>
  <c r="AA45" i="89"/>
  <c r="Z45" i="89"/>
  <c r="W45" i="89"/>
  <c r="O45" i="89"/>
  <c r="N45" i="89"/>
  <c r="K45" i="89"/>
  <c r="G45" i="89"/>
  <c r="F45" i="89"/>
  <c r="E45" i="89"/>
  <c r="C45" i="89"/>
  <c r="AU44" i="89"/>
  <c r="AW44" i="89" s="1"/>
  <c r="AW43" i="89" s="1"/>
  <c r="AT44" i="89"/>
  <c r="AR44" i="89"/>
  <c r="AR43" i="89" s="1"/>
  <c r="AP44" i="89"/>
  <c r="AP43" i="89" s="1"/>
  <c r="AN44" i="89"/>
  <c r="AN43" i="89" s="1"/>
  <c r="AE44" i="89"/>
  <c r="AG44" i="89" s="1"/>
  <c r="AG43" i="89" s="1"/>
  <c r="AD44" i="89"/>
  <c r="AA44" i="89"/>
  <c r="Z44" i="89"/>
  <c r="W44" i="89"/>
  <c r="V44" i="89"/>
  <c r="N44" i="89"/>
  <c r="AI44" i="89" s="1"/>
  <c r="J44" i="89"/>
  <c r="M44" i="89" s="1"/>
  <c r="M43" i="89" s="1"/>
  <c r="G44" i="89"/>
  <c r="F44" i="89"/>
  <c r="F43" i="89" s="1"/>
  <c r="AU43" i="89"/>
  <c r="AT43" i="89"/>
  <c r="AL43" i="89"/>
  <c r="AD43" i="89"/>
  <c r="AA43" i="89"/>
  <c r="Z43" i="89"/>
  <c r="W43" i="89"/>
  <c r="V43" i="89"/>
  <c r="O43" i="89"/>
  <c r="K43" i="89"/>
  <c r="E43" i="89"/>
  <c r="C43" i="89"/>
  <c r="AU42" i="89"/>
  <c r="AT42" i="89"/>
  <c r="AT41" i="89" s="1"/>
  <c r="AR42" i="89"/>
  <c r="AR41" i="89" s="1"/>
  <c r="AP42" i="89"/>
  <c r="AP41" i="89" s="1"/>
  <c r="AN42" i="89"/>
  <c r="AN41" i="89" s="1"/>
  <c r="AE42" i="89"/>
  <c r="AG42" i="89" s="1"/>
  <c r="AG41" i="89" s="1"/>
  <c r="AD42" i="89"/>
  <c r="AF42" i="89" s="1"/>
  <c r="AF41" i="89" s="1"/>
  <c r="AB42" i="89"/>
  <c r="AA42" i="89"/>
  <c r="AA41" i="89" s="1"/>
  <c r="Z42" i="89"/>
  <c r="Y42" i="89"/>
  <c r="Y41" i="89" s="1"/>
  <c r="X42" i="89"/>
  <c r="X41" i="89" s="1"/>
  <c r="W42" i="89"/>
  <c r="W41" i="89" s="1"/>
  <c r="V42" i="89"/>
  <c r="V41" i="89" s="1"/>
  <c r="O42" i="89"/>
  <c r="N42" i="89"/>
  <c r="P42" i="89" s="1"/>
  <c r="P41" i="89" s="1"/>
  <c r="L42" i="89"/>
  <c r="L41" i="89" s="1"/>
  <c r="J42" i="89"/>
  <c r="M42" i="89" s="1"/>
  <c r="M41" i="89" s="1"/>
  <c r="F42" i="89"/>
  <c r="H42" i="89" s="1"/>
  <c r="H41" i="89" s="1"/>
  <c r="AU41" i="89"/>
  <c r="AL41" i="89"/>
  <c r="AE41" i="89"/>
  <c r="AD41" i="89"/>
  <c r="AB41" i="89"/>
  <c r="Z41" i="89"/>
  <c r="O41" i="89"/>
  <c r="N41" i="89"/>
  <c r="K41" i="89"/>
  <c r="J41" i="89"/>
  <c r="G41" i="89"/>
  <c r="E41" i="89"/>
  <c r="C41" i="89"/>
  <c r="AU40" i="89"/>
  <c r="AT40" i="89"/>
  <c r="AT39" i="89" s="1"/>
  <c r="AR40" i="89"/>
  <c r="AP40" i="89"/>
  <c r="AN40" i="89"/>
  <c r="AN39" i="89" s="1"/>
  <c r="AE40" i="89"/>
  <c r="AF40" i="89" s="1"/>
  <c r="AF39" i="89" s="1"/>
  <c r="AD40" i="89"/>
  <c r="AD39" i="89" s="1"/>
  <c r="AA40" i="89"/>
  <c r="Z40" i="89"/>
  <c r="Z39" i="89" s="1"/>
  <c r="W40" i="89"/>
  <c r="X40" i="89" s="1"/>
  <c r="X39" i="89" s="1"/>
  <c r="V40" i="89"/>
  <c r="V39" i="89" s="1"/>
  <c r="N40" i="89"/>
  <c r="P40" i="89" s="1"/>
  <c r="P39" i="89" s="1"/>
  <c r="M40" i="89"/>
  <c r="L40" i="89"/>
  <c r="L39" i="89" s="1"/>
  <c r="J40" i="89"/>
  <c r="G40" i="89"/>
  <c r="I40" i="89" s="1"/>
  <c r="I39" i="89" s="1"/>
  <c r="F40" i="89"/>
  <c r="AR39" i="89"/>
  <c r="AP39" i="89"/>
  <c r="AL39" i="89"/>
  <c r="O39" i="89"/>
  <c r="M39" i="89"/>
  <c r="K39" i="89"/>
  <c r="J39" i="89"/>
  <c r="G39" i="89"/>
  <c r="F39" i="89"/>
  <c r="E39" i="89"/>
  <c r="C39" i="89"/>
  <c r="AU38" i="89"/>
  <c r="AV38" i="89" s="1"/>
  <c r="AV37" i="89" s="1"/>
  <c r="AT38" i="89"/>
  <c r="AT37" i="89" s="1"/>
  <c r="AR38" i="89"/>
  <c r="AR37" i="89" s="1"/>
  <c r="AP38" i="89"/>
  <c r="AN38" i="89"/>
  <c r="AE38" i="89"/>
  <c r="AD38" i="89"/>
  <c r="AA38" i="89"/>
  <c r="Z38" i="89"/>
  <c r="W38" i="89"/>
  <c r="X38" i="89" s="1"/>
  <c r="X37" i="89" s="1"/>
  <c r="V38" i="89"/>
  <c r="V37" i="89" s="1"/>
  <c r="O38" i="89"/>
  <c r="N38" i="89"/>
  <c r="N37" i="89" s="1"/>
  <c r="K38" i="89"/>
  <c r="J38" i="89"/>
  <c r="J37" i="89" s="1"/>
  <c r="G38" i="89"/>
  <c r="F38" i="89"/>
  <c r="AP37" i="89"/>
  <c r="AN37" i="89"/>
  <c r="AL37" i="89"/>
  <c r="AE37" i="89"/>
  <c r="AD37" i="89"/>
  <c r="AA37" i="89"/>
  <c r="Z37" i="89"/>
  <c r="K37" i="89"/>
  <c r="G37" i="89"/>
  <c r="F37" i="89"/>
  <c r="E37" i="89"/>
  <c r="C37" i="89"/>
  <c r="AW36" i="89"/>
  <c r="AW35" i="89" s="1"/>
  <c r="AV36" i="89"/>
  <c r="AV35" i="89" s="1"/>
  <c r="AU36" i="89"/>
  <c r="AT36" i="89"/>
  <c r="AR36" i="89"/>
  <c r="AR35" i="89" s="1"/>
  <c r="AP36" i="89"/>
  <c r="AP35" i="89" s="1"/>
  <c r="AN36" i="89"/>
  <c r="AN35" i="89" s="1"/>
  <c r="AE36" i="89"/>
  <c r="AD36" i="89"/>
  <c r="AG36" i="89" s="1"/>
  <c r="AG35" i="89" s="1"/>
  <c r="AC36" i="89"/>
  <c r="AC35" i="89" s="1"/>
  <c r="AA36" i="89"/>
  <c r="AB36" i="89" s="1"/>
  <c r="AB35" i="89" s="1"/>
  <c r="Z36" i="89"/>
  <c r="W36" i="89"/>
  <c r="Y36" i="89" s="1"/>
  <c r="Y35" i="89" s="1"/>
  <c r="V36" i="89"/>
  <c r="Q36" i="89"/>
  <c r="Q35" i="89" s="1"/>
  <c r="P36" i="89"/>
  <c r="P35" i="89" s="1"/>
  <c r="N36" i="89"/>
  <c r="AI36" i="89" s="1"/>
  <c r="J36" i="89"/>
  <c r="M36" i="89" s="1"/>
  <c r="M35" i="89" s="1"/>
  <c r="G36" i="89"/>
  <c r="H36" i="89" s="1"/>
  <c r="H35" i="89" s="1"/>
  <c r="F36" i="89"/>
  <c r="F35" i="89" s="1"/>
  <c r="AU35" i="89"/>
  <c r="AT35" i="89"/>
  <c r="AL35" i="89"/>
  <c r="AE35" i="89"/>
  <c r="Z35" i="89"/>
  <c r="W35" i="89"/>
  <c r="V35" i="89"/>
  <c r="O35" i="89"/>
  <c r="N35" i="89"/>
  <c r="K35" i="89"/>
  <c r="E35" i="89"/>
  <c r="C35" i="89"/>
  <c r="AU34" i="89"/>
  <c r="AT34" i="89"/>
  <c r="AT33" i="89" s="1"/>
  <c r="AR34" i="89"/>
  <c r="AR33" i="89" s="1"/>
  <c r="AP34" i="89"/>
  <c r="AP33" i="89" s="1"/>
  <c r="AN34" i="89"/>
  <c r="AE34" i="89"/>
  <c r="AG34" i="89" s="1"/>
  <c r="AG33" i="89" s="1"/>
  <c r="AD34" i="89"/>
  <c r="AD33" i="89" s="1"/>
  <c r="AB34" i="89"/>
  <c r="AB33" i="89" s="1"/>
  <c r="AA34" i="89"/>
  <c r="AA33" i="89" s="1"/>
  <c r="Z34" i="89"/>
  <c r="Y34" i="89"/>
  <c r="Y33" i="89" s="1"/>
  <c r="X34" i="89"/>
  <c r="X33" i="89" s="1"/>
  <c r="W34" i="89"/>
  <c r="V34" i="89"/>
  <c r="V33" i="89" s="1"/>
  <c r="O34" i="89"/>
  <c r="N34" i="89"/>
  <c r="P34" i="89" s="1"/>
  <c r="P33" i="89" s="1"/>
  <c r="L34" i="89"/>
  <c r="L33" i="89" s="1"/>
  <c r="J34" i="89"/>
  <c r="J33" i="89" s="1"/>
  <c r="F34" i="89"/>
  <c r="I34" i="89" s="1"/>
  <c r="I33" i="89" s="1"/>
  <c r="AU33" i="89"/>
  <c r="AN33" i="89"/>
  <c r="AL33" i="89"/>
  <c r="AE33" i="89"/>
  <c r="Z33" i="89"/>
  <c r="W33" i="89"/>
  <c r="O33" i="89"/>
  <c r="N33" i="89"/>
  <c r="K33" i="89"/>
  <c r="G33" i="89"/>
  <c r="E33" i="89"/>
  <c r="C33" i="89"/>
  <c r="AU32" i="89"/>
  <c r="AU31" i="89" s="1"/>
  <c r="AT32" i="89"/>
  <c r="AT31" i="89" s="1"/>
  <c r="AR32" i="89"/>
  <c r="AR31" i="89" s="1"/>
  <c r="AP32" i="89"/>
  <c r="AP11" i="89" s="1"/>
  <c r="AN32" i="89"/>
  <c r="AN11" i="89" s="1"/>
  <c r="AG32" i="89"/>
  <c r="AF32" i="89"/>
  <c r="AF31" i="89" s="1"/>
  <c r="AE32" i="89"/>
  <c r="AD32" i="89"/>
  <c r="AA32" i="89"/>
  <c r="AA31" i="89" s="1"/>
  <c r="Z32" i="89"/>
  <c r="Z31" i="89" s="1"/>
  <c r="W32" i="89"/>
  <c r="W31" i="89" s="1"/>
  <c r="V32" i="89"/>
  <c r="V11" i="89" s="1"/>
  <c r="Y11" i="89" s="1"/>
  <c r="Q32" i="89"/>
  <c r="P32" i="89"/>
  <c r="P31" i="89" s="1"/>
  <c r="O32" i="89"/>
  <c r="N32" i="89"/>
  <c r="K32" i="89"/>
  <c r="K31" i="89" s="1"/>
  <c r="J32" i="89"/>
  <c r="J31" i="89" s="1"/>
  <c r="G32" i="89"/>
  <c r="G11" i="89" s="1"/>
  <c r="F32" i="89"/>
  <c r="F31" i="89" s="1"/>
  <c r="AL31" i="89"/>
  <c r="AG31" i="89"/>
  <c r="AE31" i="89"/>
  <c r="AD31" i="89"/>
  <c r="Q31" i="89"/>
  <c r="O31" i="89"/>
  <c r="N31" i="89"/>
  <c r="E31" i="89"/>
  <c r="C31" i="89"/>
  <c r="AV30" i="89"/>
  <c r="AV29" i="89" s="1"/>
  <c r="AF30" i="89"/>
  <c r="AF29" i="89" s="1"/>
  <c r="AB30" i="89"/>
  <c r="AB29" i="89" s="1"/>
  <c r="X30" i="89"/>
  <c r="X29" i="89" s="1"/>
  <c r="N30" i="89"/>
  <c r="J30" i="89"/>
  <c r="L30" i="89" s="1"/>
  <c r="L29" i="89" s="1"/>
  <c r="F30" i="89"/>
  <c r="AU29" i="89"/>
  <c r="AT29" i="89"/>
  <c r="AR29" i="89"/>
  <c r="AP29" i="89"/>
  <c r="AN29" i="89"/>
  <c r="AL29" i="89"/>
  <c r="AG29" i="89"/>
  <c r="AE29" i="89"/>
  <c r="AD29" i="89"/>
  <c r="AC29" i="89"/>
  <c r="AA29" i="89"/>
  <c r="Z29" i="89"/>
  <c r="W29" i="89"/>
  <c r="V29" i="89"/>
  <c r="O29" i="89"/>
  <c r="N29" i="89"/>
  <c r="K29" i="89"/>
  <c r="J29" i="89"/>
  <c r="G29" i="89"/>
  <c r="E29" i="89"/>
  <c r="C29" i="89"/>
  <c r="AV28" i="89"/>
  <c r="AV27" i="89" s="1"/>
  <c r="AF28" i="89"/>
  <c r="AF27" i="89" s="1"/>
  <c r="AB28" i="89"/>
  <c r="AB27" i="89" s="1"/>
  <c r="X28" i="89"/>
  <c r="X27" i="89" s="1"/>
  <c r="O28" i="89"/>
  <c r="O27" i="89" s="1"/>
  <c r="N28" i="89"/>
  <c r="K28" i="89"/>
  <c r="M28" i="89" s="1"/>
  <c r="M27" i="89" s="1"/>
  <c r="J28" i="89"/>
  <c r="F28" i="89"/>
  <c r="H28" i="89" s="1"/>
  <c r="AU27" i="89"/>
  <c r="AT27" i="89"/>
  <c r="AR27" i="89"/>
  <c r="AP27" i="89"/>
  <c r="AN27" i="89"/>
  <c r="AL27" i="89"/>
  <c r="AG27" i="89"/>
  <c r="AE27" i="89"/>
  <c r="AD27" i="89"/>
  <c r="AC27" i="89"/>
  <c r="AA27" i="89"/>
  <c r="Z27" i="89"/>
  <c r="W27" i="89"/>
  <c r="V27" i="89"/>
  <c r="N27" i="89"/>
  <c r="K27" i="89"/>
  <c r="J27" i="89"/>
  <c r="I27" i="89"/>
  <c r="H27" i="89"/>
  <c r="G27" i="89"/>
  <c r="E27" i="89"/>
  <c r="C27" i="89"/>
  <c r="AU26" i="89"/>
  <c r="AV26" i="89" s="1"/>
  <c r="AV25" i="89" s="1"/>
  <c r="AT26" i="89"/>
  <c r="AR26" i="89"/>
  <c r="AR12" i="89" s="1"/>
  <c r="AP26" i="89"/>
  <c r="AP25" i="89" s="1"/>
  <c r="AN26" i="89"/>
  <c r="AN25" i="89" s="1"/>
  <c r="AE26" i="89"/>
  <c r="AD26" i="89"/>
  <c r="AD25" i="89" s="1"/>
  <c r="AA26" i="89"/>
  <c r="Z26" i="89"/>
  <c r="Z25" i="89" s="1"/>
  <c r="W26" i="89"/>
  <c r="V26" i="89"/>
  <c r="V25" i="89" s="1"/>
  <c r="O26" i="89"/>
  <c r="N26" i="89"/>
  <c r="J26" i="89"/>
  <c r="L26" i="89" s="1"/>
  <c r="L25" i="89" s="1"/>
  <c r="I26" i="89"/>
  <c r="I25" i="89" s="1"/>
  <c r="G26" i="89"/>
  <c r="H26" i="89" s="1"/>
  <c r="H25" i="89" s="1"/>
  <c r="F26" i="89"/>
  <c r="AT25" i="89"/>
  <c r="AR25" i="89"/>
  <c r="AL25" i="89"/>
  <c r="N25" i="89"/>
  <c r="K25" i="89"/>
  <c r="J25" i="89"/>
  <c r="F25" i="89"/>
  <c r="E25" i="89"/>
  <c r="C25" i="89"/>
  <c r="AU24" i="89"/>
  <c r="AW24" i="89" s="1"/>
  <c r="AW23" i="89" s="1"/>
  <c r="AT24" i="89"/>
  <c r="AR24" i="89"/>
  <c r="AP24" i="89"/>
  <c r="AP23" i="89" s="1"/>
  <c r="AN24" i="89"/>
  <c r="AN23" i="89" s="1"/>
  <c r="AE24" i="89"/>
  <c r="AD24" i="89"/>
  <c r="AA24" i="89"/>
  <c r="AC24" i="89" s="1"/>
  <c r="AC23" i="89" s="1"/>
  <c r="Z24" i="89"/>
  <c r="W24" i="89"/>
  <c r="V24" i="89"/>
  <c r="V23" i="89" s="1"/>
  <c r="N24" i="89"/>
  <c r="Q24" i="89" s="1"/>
  <c r="Q23" i="89" s="1"/>
  <c r="J24" i="89"/>
  <c r="L24" i="89" s="1"/>
  <c r="L23" i="89" s="1"/>
  <c r="G24" i="89"/>
  <c r="F24" i="89"/>
  <c r="I24" i="89" s="1"/>
  <c r="I23" i="89" s="1"/>
  <c r="AT23" i="89"/>
  <c r="AR23" i="89"/>
  <c r="AL23" i="89"/>
  <c r="AD23" i="89"/>
  <c r="Z23" i="89"/>
  <c r="O23" i="89"/>
  <c r="N23" i="89"/>
  <c r="K23" i="89"/>
  <c r="J23" i="89"/>
  <c r="G23" i="89"/>
  <c r="F23" i="89"/>
  <c r="E23" i="89"/>
  <c r="C23" i="89"/>
  <c r="AU22" i="89"/>
  <c r="AT22" i="89"/>
  <c r="AT21" i="89" s="1"/>
  <c r="AR22" i="89"/>
  <c r="AP22" i="89"/>
  <c r="AP21" i="89" s="1"/>
  <c r="AN22" i="89"/>
  <c r="AN21" i="89" s="1"/>
  <c r="AE22" i="89"/>
  <c r="AG22" i="89" s="1"/>
  <c r="AG21" i="89" s="1"/>
  <c r="AD22" i="89"/>
  <c r="AA22" i="89"/>
  <c r="AC22" i="89" s="1"/>
  <c r="AC21" i="89" s="1"/>
  <c r="Z22" i="89"/>
  <c r="W22" i="89"/>
  <c r="Y22" i="89" s="1"/>
  <c r="Y21" i="89" s="1"/>
  <c r="V22" i="89"/>
  <c r="O22" i="89"/>
  <c r="Q22" i="89" s="1"/>
  <c r="Q21" i="89" s="1"/>
  <c r="N22" i="89"/>
  <c r="N21" i="89" s="1"/>
  <c r="J22" i="89"/>
  <c r="M22" i="89" s="1"/>
  <c r="M21" i="89" s="1"/>
  <c r="F22" i="89"/>
  <c r="H22" i="89" s="1"/>
  <c r="H21" i="89" s="1"/>
  <c r="AR21" i="89"/>
  <c r="AL21" i="89"/>
  <c r="AD21" i="89"/>
  <c r="Z21" i="89"/>
  <c r="V21" i="89"/>
  <c r="K21" i="89"/>
  <c r="G21" i="89"/>
  <c r="F21" i="89"/>
  <c r="E21" i="89"/>
  <c r="C21" i="89"/>
  <c r="AU20" i="89"/>
  <c r="AT20" i="89"/>
  <c r="AT19" i="89" s="1"/>
  <c r="AR20" i="89"/>
  <c r="AR19" i="89" s="1"/>
  <c r="AP20" i="89"/>
  <c r="AP19" i="89" s="1"/>
  <c r="AN20" i="89"/>
  <c r="AN19" i="89" s="1"/>
  <c r="AE20" i="89"/>
  <c r="AG20" i="89" s="1"/>
  <c r="AG19" i="89" s="1"/>
  <c r="AD20" i="89"/>
  <c r="AA20" i="89"/>
  <c r="AC20" i="89" s="1"/>
  <c r="AC19" i="89" s="1"/>
  <c r="Z20" i="89"/>
  <c r="W20" i="89"/>
  <c r="Y20" i="89" s="1"/>
  <c r="Y19" i="89" s="1"/>
  <c r="V20" i="89"/>
  <c r="N20" i="89"/>
  <c r="Q20" i="89" s="1"/>
  <c r="Q19" i="89" s="1"/>
  <c r="J20" i="89"/>
  <c r="L20" i="89" s="1"/>
  <c r="L19" i="89" s="1"/>
  <c r="I20" i="89"/>
  <c r="I19" i="89" s="1"/>
  <c r="F20" i="89"/>
  <c r="H20" i="89" s="1"/>
  <c r="H19" i="89" s="1"/>
  <c r="AL19" i="89"/>
  <c r="AD19" i="89"/>
  <c r="Z19" i="89"/>
  <c r="V19" i="89"/>
  <c r="O19" i="89"/>
  <c r="K19" i="89"/>
  <c r="G19" i="89"/>
  <c r="F19" i="89"/>
  <c r="E19" i="89"/>
  <c r="C19" i="89"/>
  <c r="AU18" i="89"/>
  <c r="AV18" i="89" s="1"/>
  <c r="AV17" i="89" s="1"/>
  <c r="AT18" i="89"/>
  <c r="AT17" i="89" s="1"/>
  <c r="AR18" i="89"/>
  <c r="AP18" i="89"/>
  <c r="AN18" i="89"/>
  <c r="AN17" i="89" s="1"/>
  <c r="AE18" i="89"/>
  <c r="AF18" i="89" s="1"/>
  <c r="AF17" i="89" s="1"/>
  <c r="AD18" i="89"/>
  <c r="AD17" i="89" s="1"/>
  <c r="AA18" i="89"/>
  <c r="Z18" i="89"/>
  <c r="Z17" i="89" s="1"/>
  <c r="W18" i="89"/>
  <c r="V18" i="89"/>
  <c r="V17" i="89" s="1"/>
  <c r="O18" i="89"/>
  <c r="N18" i="89"/>
  <c r="N17" i="89" s="1"/>
  <c r="J18" i="89"/>
  <c r="L18" i="89" s="1"/>
  <c r="L17" i="89" s="1"/>
  <c r="I18" i="89"/>
  <c r="F18" i="89"/>
  <c r="H18" i="89" s="1"/>
  <c r="H17" i="89" s="1"/>
  <c r="AR17" i="89"/>
  <c r="AP17" i="89"/>
  <c r="AL17" i="89"/>
  <c r="K17" i="89"/>
  <c r="I17" i="89"/>
  <c r="G17" i="89"/>
  <c r="F17" i="89"/>
  <c r="E17" i="89"/>
  <c r="C17" i="89"/>
  <c r="AU16" i="89"/>
  <c r="AT16" i="89"/>
  <c r="AT15" i="89" s="1"/>
  <c r="AR16" i="89"/>
  <c r="AP16" i="89"/>
  <c r="AP12" i="89" s="1"/>
  <c r="AN16" i="89"/>
  <c r="AN15" i="89" s="1"/>
  <c r="AE16" i="89"/>
  <c r="AD16" i="89"/>
  <c r="AD15" i="89" s="1"/>
  <c r="AA16" i="89"/>
  <c r="AB16" i="89" s="1"/>
  <c r="AB15" i="89" s="1"/>
  <c r="Z16" i="89"/>
  <c r="Z15" i="89" s="1"/>
  <c r="W16" i="89"/>
  <c r="X16" i="89" s="1"/>
  <c r="X15" i="89" s="1"/>
  <c r="V16" i="89"/>
  <c r="V15" i="89" s="1"/>
  <c r="N16" i="89"/>
  <c r="P16" i="89" s="1"/>
  <c r="P15" i="89" s="1"/>
  <c r="J16" i="89"/>
  <c r="L16" i="89" s="1"/>
  <c r="L15" i="89" s="1"/>
  <c r="H16" i="89"/>
  <c r="H15" i="89" s="1"/>
  <c r="F16" i="89"/>
  <c r="I16" i="89" s="1"/>
  <c r="I15" i="89" s="1"/>
  <c r="AU15" i="89"/>
  <c r="AR15" i="89"/>
  <c r="AR9" i="89" s="1"/>
  <c r="AP15" i="89"/>
  <c r="AL15" i="89"/>
  <c r="AL9" i="89" s="1"/>
  <c r="O15" i="89"/>
  <c r="K15" i="89"/>
  <c r="J15" i="89"/>
  <c r="G15" i="89"/>
  <c r="F15" i="89"/>
  <c r="E15" i="89"/>
  <c r="C15" i="89"/>
  <c r="AU14" i="89"/>
  <c r="AV14" i="89" s="1"/>
  <c r="AV13" i="89" s="1"/>
  <c r="AT14" i="89"/>
  <c r="AR14" i="89"/>
  <c r="AR13" i="89" s="1"/>
  <c r="AP14" i="89"/>
  <c r="AN14" i="89"/>
  <c r="AE14" i="89"/>
  <c r="AD14" i="89"/>
  <c r="AD13" i="89" s="1"/>
  <c r="AA14" i="89"/>
  <c r="Z14" i="89"/>
  <c r="Z13" i="89" s="1"/>
  <c r="Y14" i="89"/>
  <c r="Y13" i="89" s="1"/>
  <c r="W14" i="89"/>
  <c r="W13" i="89" s="1"/>
  <c r="V14" i="89"/>
  <c r="V13" i="89" s="1"/>
  <c r="O14" i="89"/>
  <c r="N14" i="89"/>
  <c r="N13" i="89" s="1"/>
  <c r="J14" i="89"/>
  <c r="L14" i="89" s="1"/>
  <c r="H14" i="89"/>
  <c r="H13" i="89" s="1"/>
  <c r="F14" i="89"/>
  <c r="I14" i="89" s="1"/>
  <c r="I13" i="89" s="1"/>
  <c r="AP13" i="89"/>
  <c r="AN13" i="89"/>
  <c r="AL13" i="89"/>
  <c r="AE13" i="89"/>
  <c r="O13" i="89"/>
  <c r="L13" i="89"/>
  <c r="K13" i="89"/>
  <c r="G13" i="89"/>
  <c r="F13" i="89"/>
  <c r="E13" i="89"/>
  <c r="E9" i="89" s="1"/>
  <c r="AI9" i="89" s="1"/>
  <c r="C13" i="89"/>
  <c r="C9" i="89" s="1"/>
  <c r="AL12" i="89"/>
  <c r="AA12" i="89"/>
  <c r="E12" i="89"/>
  <c r="AI12" i="89" s="1"/>
  <c r="C12" i="89"/>
  <c r="AU11" i="89"/>
  <c r="AL11" i="89"/>
  <c r="AE11" i="89"/>
  <c r="AA11" i="89"/>
  <c r="Z11" i="89"/>
  <c r="AC11" i="89" s="1"/>
  <c r="W11" i="89"/>
  <c r="O11" i="89"/>
  <c r="E11" i="89"/>
  <c r="AI11" i="89" s="1"/>
  <c r="C11" i="89"/>
  <c r="AD6" i="89"/>
  <c r="Z6" i="89"/>
  <c r="V6" i="89"/>
  <c r="N6" i="89"/>
  <c r="J6" i="89"/>
  <c r="G7" i="85"/>
  <c r="K9" i="89" l="1"/>
  <c r="AB18" i="89"/>
  <c r="AB17" i="89" s="1"/>
  <c r="AF26" i="89"/>
  <c r="AF25" i="89" s="1"/>
  <c r="N47" i="89"/>
  <c r="P48" i="89"/>
  <c r="P47" i="89" s="1"/>
  <c r="AE12" i="89"/>
  <c r="J13" i="89"/>
  <c r="AU13" i="89"/>
  <c r="AB14" i="89"/>
  <c r="AB13" i="89" s="1"/>
  <c r="AF16" i="89"/>
  <c r="AF15" i="89" s="1"/>
  <c r="G25" i="89"/>
  <c r="G9" i="89" s="1"/>
  <c r="H32" i="89"/>
  <c r="H31" i="89" s="1"/>
  <c r="X32" i="89"/>
  <c r="X31" i="89" s="1"/>
  <c r="H34" i="89"/>
  <c r="H33" i="89" s="1"/>
  <c r="AB40" i="89"/>
  <c r="AB39" i="89" s="1"/>
  <c r="H44" i="89"/>
  <c r="H43" i="89" s="1"/>
  <c r="P46" i="89"/>
  <c r="P45" i="89" s="1"/>
  <c r="Q48" i="89"/>
  <c r="Q47" i="89" s="1"/>
  <c r="AW48" i="89"/>
  <c r="AW47" i="89" s="1"/>
  <c r="P38" i="89"/>
  <c r="P37" i="89" s="1"/>
  <c r="AI50" i="89"/>
  <c r="AD11" i="89"/>
  <c r="AG11" i="89" s="1"/>
  <c r="F12" i="89"/>
  <c r="AC14" i="89"/>
  <c r="AC13" i="89" s="1"/>
  <c r="I32" i="89"/>
  <c r="I31" i="89" s="1"/>
  <c r="Y32" i="89"/>
  <c r="Y31" i="89" s="1"/>
  <c r="AV34" i="89"/>
  <c r="AV33" i="89" s="1"/>
  <c r="AF36" i="89"/>
  <c r="AF35" i="89" s="1"/>
  <c r="AV42" i="89"/>
  <c r="AV41" i="89" s="1"/>
  <c r="Q46" i="89"/>
  <c r="Q45" i="89" s="1"/>
  <c r="Y48" i="89"/>
  <c r="Y47" i="89" s="1"/>
  <c r="W49" i="89"/>
  <c r="Y50" i="89"/>
  <c r="Y49" i="89" s="1"/>
  <c r="AW50" i="89"/>
  <c r="AW49" i="89" s="1"/>
  <c r="AW20" i="89"/>
  <c r="AW19" i="89" s="1"/>
  <c r="G12" i="89"/>
  <c r="H12" i="89" s="1"/>
  <c r="AW34" i="89"/>
  <c r="AW33" i="89" s="1"/>
  <c r="AA35" i="89"/>
  <c r="F11" i="89"/>
  <c r="I11" i="89" s="1"/>
  <c r="J12" i="89"/>
  <c r="AW22" i="89"/>
  <c r="AW21" i="89" s="1"/>
  <c r="AG24" i="89"/>
  <c r="AG23" i="89" s="1"/>
  <c r="G31" i="89"/>
  <c r="AN31" i="89"/>
  <c r="AN9" i="89" s="1"/>
  <c r="AV32" i="89"/>
  <c r="AV31" i="89" s="1"/>
  <c r="M34" i="89"/>
  <c r="M33" i="89" s="1"/>
  <c r="AC34" i="89"/>
  <c r="AC33" i="89" s="1"/>
  <c r="AD35" i="89"/>
  <c r="AD9" i="89" s="1"/>
  <c r="AB38" i="89"/>
  <c r="AB37" i="89" s="1"/>
  <c r="H40" i="89"/>
  <c r="H39" i="89" s="1"/>
  <c r="AC42" i="89"/>
  <c r="AC41" i="89" s="1"/>
  <c r="X46" i="89"/>
  <c r="X45" i="89" s="1"/>
  <c r="AV46" i="89"/>
  <c r="AV45" i="89" s="1"/>
  <c r="V47" i="89"/>
  <c r="X48" i="89"/>
  <c r="X47" i="89" s="1"/>
  <c r="AD12" i="89"/>
  <c r="AN12" i="89"/>
  <c r="V31" i="89"/>
  <c r="V9" i="89" s="1"/>
  <c r="J21" i="89"/>
  <c r="AP31" i="89"/>
  <c r="AP9" i="89" s="1"/>
  <c r="L32" i="89"/>
  <c r="L31" i="89" s="1"/>
  <c r="AB32" i="89"/>
  <c r="AB31" i="89" s="1"/>
  <c r="AW32" i="89"/>
  <c r="AW31" i="89" s="1"/>
  <c r="AE43" i="89"/>
  <c r="Y44" i="89"/>
  <c r="Y43" i="89" s="1"/>
  <c r="Y46" i="89"/>
  <c r="Y45" i="89" s="1"/>
  <c r="AT47" i="89"/>
  <c r="J11" i="89"/>
  <c r="N12" i="89"/>
  <c r="AT12" i="89"/>
  <c r="M14" i="89"/>
  <c r="M13" i="89" s="1"/>
  <c r="W15" i="89"/>
  <c r="M16" i="89"/>
  <c r="M15" i="89" s="1"/>
  <c r="AV16" i="89"/>
  <c r="AV15" i="89" s="1"/>
  <c r="P26" i="89"/>
  <c r="P25" i="89" s="1"/>
  <c r="M32" i="89"/>
  <c r="M31" i="89" s="1"/>
  <c r="AC32" i="89"/>
  <c r="AC31" i="89" s="1"/>
  <c r="AI34" i="89"/>
  <c r="X36" i="89"/>
  <c r="X35" i="89" s="1"/>
  <c r="O37" i="89"/>
  <c r="AU37" i="89"/>
  <c r="AF38" i="89"/>
  <c r="AF37" i="89" s="1"/>
  <c r="AI42" i="89"/>
  <c r="AU47" i="89"/>
  <c r="AC48" i="89"/>
  <c r="AC47" i="89" s="1"/>
  <c r="Y24" i="89"/>
  <c r="Y23" i="89" s="1"/>
  <c r="O12" i="89"/>
  <c r="P12" i="89" s="1"/>
  <c r="AA13" i="89"/>
  <c r="AA15" i="89"/>
  <c r="AF34" i="89"/>
  <c r="AF33" i="89" s="1"/>
  <c r="G35" i="89"/>
  <c r="G43" i="89"/>
  <c r="AC44" i="89"/>
  <c r="AC43" i="89" s="1"/>
  <c r="H46" i="89"/>
  <c r="H45" i="89" s="1"/>
  <c r="AB46" i="89"/>
  <c r="AB45" i="89" s="1"/>
  <c r="Z47" i="89"/>
  <c r="Z9" i="89" s="1"/>
  <c r="AW42" i="89"/>
  <c r="AW41" i="89" s="1"/>
  <c r="K12" i="89"/>
  <c r="K11" i="89"/>
  <c r="L11" i="89" s="1"/>
  <c r="AR11" i="89"/>
  <c r="AU12" i="89"/>
  <c r="AT11" i="89"/>
  <c r="AW11" i="89" s="1"/>
  <c r="V12" i="89"/>
  <c r="AW14" i="89"/>
  <c r="AW13" i="89" s="1"/>
  <c r="AE15" i="89"/>
  <c r="P18" i="89"/>
  <c r="P17" i="89" s="1"/>
  <c r="H24" i="89"/>
  <c r="H23" i="89" s="1"/>
  <c r="X26" i="89"/>
  <c r="X25" i="89" s="1"/>
  <c r="AI32" i="89"/>
  <c r="F33" i="89"/>
  <c r="Q34" i="89"/>
  <c r="Q33" i="89" s="1"/>
  <c r="J35" i="89"/>
  <c r="W37" i="89"/>
  <c r="H38" i="89"/>
  <c r="H37" i="89" s="1"/>
  <c r="AV40" i="89"/>
  <c r="AV39" i="89" s="1"/>
  <c r="Q42" i="89"/>
  <c r="Q41" i="89" s="1"/>
  <c r="J43" i="89"/>
  <c r="K49" i="89"/>
  <c r="AE49" i="89"/>
  <c r="M50" i="89"/>
  <c r="M49" i="89" s="1"/>
  <c r="AG50" i="89"/>
  <c r="AG49" i="89" s="1"/>
  <c r="W12" i="89"/>
  <c r="X12" i="89" s="1"/>
  <c r="Z12" i="89"/>
  <c r="AB12" i="89" s="1"/>
  <c r="X14" i="89"/>
  <c r="X13" i="89" s="1"/>
  <c r="X18" i="89"/>
  <c r="X17" i="89" s="1"/>
  <c r="AB26" i="89"/>
  <c r="AB25" i="89" s="1"/>
  <c r="L38" i="89"/>
  <c r="L37" i="89" s="1"/>
  <c r="N43" i="89"/>
  <c r="L46" i="89"/>
  <c r="L45" i="89" s="1"/>
  <c r="AF46" i="89"/>
  <c r="AF45" i="89" s="1"/>
  <c r="M48" i="89"/>
  <c r="M47" i="89" s="1"/>
  <c r="N49" i="89"/>
  <c r="AA6" i="89"/>
  <c r="P11" i="89"/>
  <c r="X11" i="89"/>
  <c r="AB11" i="89"/>
  <c r="AF11" i="89"/>
  <c r="I12" i="89"/>
  <c r="AG14" i="89"/>
  <c r="AG13" i="89" s="1"/>
  <c r="AI14" i="89"/>
  <c r="AF12" i="89"/>
  <c r="P14" i="89"/>
  <c r="P13" i="89" s="1"/>
  <c r="Q14" i="89"/>
  <c r="Q13" i="89" s="1"/>
  <c r="AF14" i="89"/>
  <c r="AF13" i="89" s="1"/>
  <c r="AT13" i="89"/>
  <c r="AT9" i="89" s="1"/>
  <c r="N15" i="89"/>
  <c r="Q16" i="89"/>
  <c r="Q15" i="89" s="1"/>
  <c r="Y16" i="89"/>
  <c r="Y15" i="89" s="1"/>
  <c r="AC16" i="89"/>
  <c r="AC15" i="89" s="1"/>
  <c r="AG16" i="89"/>
  <c r="AG15" i="89" s="1"/>
  <c r="AW16" i="89"/>
  <c r="AW15" i="89" s="1"/>
  <c r="O17" i="89"/>
  <c r="W17" i="89"/>
  <c r="AA17" i="89"/>
  <c r="AE17" i="89"/>
  <c r="AU17" i="89"/>
  <c r="M18" i="89"/>
  <c r="M17" i="89" s="1"/>
  <c r="Q18" i="89"/>
  <c r="Q17" i="89" s="1"/>
  <c r="Y18" i="89"/>
  <c r="Y17" i="89" s="1"/>
  <c r="AC18" i="89"/>
  <c r="AC17" i="89" s="1"/>
  <c r="AG18" i="89"/>
  <c r="AG17" i="89" s="1"/>
  <c r="AW18" i="89"/>
  <c r="AW17" i="89" s="1"/>
  <c r="W19" i="89"/>
  <c r="AA19" i="89"/>
  <c r="AE19" i="89"/>
  <c r="AU19" i="89"/>
  <c r="M20" i="89"/>
  <c r="M19" i="89" s="1"/>
  <c r="AI20" i="89"/>
  <c r="I22" i="89"/>
  <c r="I21" i="89" s="1"/>
  <c r="AI22" i="89"/>
  <c r="M24" i="89"/>
  <c r="M23" i="89" s="1"/>
  <c r="AI24" i="89"/>
  <c r="M26" i="89"/>
  <c r="M25" i="89" s="1"/>
  <c r="Q26" i="89"/>
  <c r="Q25" i="89" s="1"/>
  <c r="Y26" i="89"/>
  <c r="Y25" i="89" s="1"/>
  <c r="AC26" i="89"/>
  <c r="AC25" i="89" s="1"/>
  <c r="AG26" i="89"/>
  <c r="AG25" i="89" s="1"/>
  <c r="AW26" i="89"/>
  <c r="AW25" i="89" s="1"/>
  <c r="L28" i="89"/>
  <c r="L27" i="89" s="1"/>
  <c r="AI16" i="89"/>
  <c r="AI18" i="89"/>
  <c r="AI26" i="89"/>
  <c r="AI30" i="89"/>
  <c r="P30" i="89"/>
  <c r="P29" i="89" s="1"/>
  <c r="P20" i="89"/>
  <c r="P19" i="89" s="1"/>
  <c r="X20" i="89"/>
  <c r="X19" i="89" s="1"/>
  <c r="AB20" i="89"/>
  <c r="AB19" i="89" s="1"/>
  <c r="AF20" i="89"/>
  <c r="AF19" i="89" s="1"/>
  <c r="AV20" i="89"/>
  <c r="AV19" i="89" s="1"/>
  <c r="L22" i="89"/>
  <c r="L21" i="89" s="1"/>
  <c r="P22" i="89"/>
  <c r="P21" i="89" s="1"/>
  <c r="X22" i="89"/>
  <c r="X21" i="89" s="1"/>
  <c r="AB22" i="89"/>
  <c r="AB21" i="89" s="1"/>
  <c r="AF22" i="89"/>
  <c r="AF21" i="89" s="1"/>
  <c r="AV22" i="89"/>
  <c r="AV21" i="89" s="1"/>
  <c r="P24" i="89"/>
  <c r="P23" i="89" s="1"/>
  <c r="X24" i="89"/>
  <c r="X23" i="89" s="1"/>
  <c r="AB24" i="89"/>
  <c r="AB23" i="89" s="1"/>
  <c r="AF24" i="89"/>
  <c r="AF23" i="89" s="1"/>
  <c r="AV24" i="89"/>
  <c r="AV23" i="89" s="1"/>
  <c r="AI28" i="89"/>
  <c r="Q28" i="89"/>
  <c r="Q27" i="89" s="1"/>
  <c r="H30" i="89"/>
  <c r="H29" i="89" s="1"/>
  <c r="F29" i="89"/>
  <c r="J17" i="89"/>
  <c r="J19" i="89"/>
  <c r="N19" i="89"/>
  <c r="O21" i="89"/>
  <c r="W21" i="89"/>
  <c r="AA21" i="89"/>
  <c r="AE21" i="89"/>
  <c r="AU21" i="89"/>
  <c r="W23" i="89"/>
  <c r="AA23" i="89"/>
  <c r="AE23" i="89"/>
  <c r="AU23" i="89"/>
  <c r="O25" i="89"/>
  <c r="W25" i="89"/>
  <c r="AA25" i="89"/>
  <c r="AE25" i="89"/>
  <c r="AU25" i="89"/>
  <c r="F27" i="89"/>
  <c r="P28" i="89"/>
  <c r="P27" i="89" s="1"/>
  <c r="I36" i="89"/>
  <c r="I35" i="89" s="1"/>
  <c r="I38" i="89"/>
  <c r="I37" i="89" s="1"/>
  <c r="M38" i="89"/>
  <c r="M37" i="89" s="1"/>
  <c r="Q38" i="89"/>
  <c r="Q37" i="89" s="1"/>
  <c r="Y38" i="89"/>
  <c r="Y37" i="89" s="1"/>
  <c r="AC38" i="89"/>
  <c r="AC37" i="89" s="1"/>
  <c r="AG38" i="89"/>
  <c r="AG37" i="89" s="1"/>
  <c r="AW38" i="89"/>
  <c r="AW37" i="89" s="1"/>
  <c r="W39" i="89"/>
  <c r="AA39" i="89"/>
  <c r="AE39" i="89"/>
  <c r="AU39" i="89"/>
  <c r="Q40" i="89"/>
  <c r="Q39" i="89" s="1"/>
  <c r="Y40" i="89"/>
  <c r="Y39" i="89" s="1"/>
  <c r="AC40" i="89"/>
  <c r="AC39" i="89" s="1"/>
  <c r="AG40" i="89"/>
  <c r="AG39" i="89" s="1"/>
  <c r="AW40" i="89"/>
  <c r="AW39" i="89" s="1"/>
  <c r="I44" i="89"/>
  <c r="I43" i="89" s="1"/>
  <c r="AI38" i="89"/>
  <c r="AI40" i="89"/>
  <c r="P44" i="89"/>
  <c r="P43" i="89" s="1"/>
  <c r="X44" i="89"/>
  <c r="X43" i="89" s="1"/>
  <c r="AB44" i="89"/>
  <c r="AB43" i="89" s="1"/>
  <c r="AF44" i="89"/>
  <c r="AF43" i="89" s="1"/>
  <c r="AV44" i="89"/>
  <c r="AV43" i="89" s="1"/>
  <c r="AI46" i="89"/>
  <c r="H48" i="89"/>
  <c r="H47" i="89" s="1"/>
  <c r="L48" i="89"/>
  <c r="L47" i="89" s="1"/>
  <c r="L36" i="89"/>
  <c r="L35" i="89" s="1"/>
  <c r="L44" i="89"/>
  <c r="L43" i="89" s="1"/>
  <c r="Q44" i="89"/>
  <c r="Q43" i="89" s="1"/>
  <c r="N39" i="89"/>
  <c r="F41" i="89"/>
  <c r="G8" i="85"/>
  <c r="H7" i="85"/>
  <c r="L12" i="89" l="1"/>
  <c r="AC12" i="89"/>
  <c r="AV11" i="89"/>
  <c r="AV12" i="89"/>
  <c r="AW12" i="89"/>
  <c r="Y12" i="89"/>
  <c r="H11" i="89"/>
  <c r="Q12" i="89"/>
  <c r="M11" i="89"/>
  <c r="M12" i="89"/>
  <c r="J9" i="89"/>
  <c r="L9" i="89" s="1"/>
  <c r="AG12" i="89"/>
  <c r="AE9" i="89"/>
  <c r="F9" i="89"/>
  <c r="AA9" i="89"/>
  <c r="N9" i="89"/>
  <c r="W9" i="89"/>
  <c r="AU9" i="89"/>
  <c r="O9" i="89"/>
  <c r="M9" i="89" l="1"/>
  <c r="Y9" i="89"/>
  <c r="X9" i="89"/>
  <c r="AC9" i="89"/>
  <c r="AB9" i="89"/>
  <c r="I9" i="89"/>
  <c r="H9" i="89"/>
  <c r="AW9" i="89"/>
  <c r="AV9" i="89"/>
  <c r="Q9" i="89"/>
  <c r="P9" i="89"/>
  <c r="AG9" i="89"/>
  <c r="AF9" i="89"/>
</calcChain>
</file>

<file path=xl/sharedStrings.xml><?xml version="1.0" encoding="utf-8"?>
<sst xmlns="http://schemas.openxmlformats.org/spreadsheetml/2006/main" count="163" uniqueCount="106">
  <si>
    <t>млн.долл.</t>
  </si>
  <si>
    <t>%</t>
  </si>
  <si>
    <t>чет эл банклари кредитлари</t>
  </si>
  <si>
    <t>ўз маблағлари ҳисобидан</t>
  </si>
  <si>
    <t>Жанубий кон бошқармаси уран ишлаб чиқаришининг қазиб олиш ва қайта ишлаш қувватларини техник ва технологик қайта жиҳозлаш</t>
  </si>
  <si>
    <t>Шимолий кон бошқармаси уран ишлаб чиқаришининг қазиб олиш ва қайта ишлаш қувватларини техник ва технологик қайта жиҳозлаш</t>
  </si>
  <si>
    <t>НМЗ ишлаб чиқариш бирлашмасининг ишлаб чиқариш қувватларини кенгайтириш</t>
  </si>
  <si>
    <t>Зармитан конининг қуйи горизонтларни ўзлаштириш (0.00м. гор.гача)</t>
  </si>
  <si>
    <t>Йўл транспорт ва муҳандислик инфратузилмаларини қуриш</t>
  </si>
  <si>
    <t>«Мурунтов» конини ўзлаштириш (V навбати) 1 босқич лойиҳаси саноат объектларини электр энергияси билан таъминлаш</t>
  </si>
  <si>
    <t>«Мурунтов» конини ўзлаштириш 
(V навбати) 1 босқич</t>
  </si>
  <si>
    <t>2017-
2022йй.</t>
  </si>
  <si>
    <t>шу жумладан:</t>
  </si>
  <si>
    <t>кутили-
ши</t>
  </si>
  <si>
    <t>Амалга
ошириш
муддати</t>
  </si>
  <si>
    <t>Лойиха-
нинг
умумий
қиймати</t>
  </si>
  <si>
    <t>НКМК бош директор ўринбосари в.б.                                                                     Ф.Ш. Бахронов</t>
  </si>
  <si>
    <t>ЖАМИ</t>
  </si>
  <si>
    <t>режа</t>
  </si>
  <si>
    <t>факт</t>
  </si>
  <si>
    <t>(Ўзбекистон Республикаси Президентининг 2020 йил 28 декабрдаги №ПҚ-4937 - сонли қарори асосида)</t>
  </si>
  <si>
    <t>«Ауминзо-Амантой маъданли майдонида олтин маъданларини қазиб олиш ва қайта ишлаш мажмуасини қуриш» (ГМЗ-5)  I-II босқичлар</t>
  </si>
  <si>
    <t>Уюмда эритмага ўтказиш цехи (ЦКВЗ) техноген чиқиндиларини қайта ишлаш мажмуасини қуриш. (ГМЗ-7)
I-II босқичлар</t>
  </si>
  <si>
    <t>Балпантоғ ва Томдибулоқ конлари негизида қазиб олиш карьерини қуриш</t>
  </si>
  <si>
    <t>“Пистали" конида олтин таркибли маъданларни қазиб олиш ва қайта ишлаш мажмуасини қуриш (6-ГМЗ)</t>
  </si>
  <si>
    <t>“Пистали" конида олтин таркибли маъданларни қазиб олиш ва қайта ишлаш мажмуасини қуриш (6-ГМЗ) лойиҳасига оид саноат объектларини электр энергияси билан таъминлаш</t>
  </si>
  <si>
    <t>“Жингелди” конининг истиқболли майдонларида қазиб олиш участкаларини қуриш</t>
  </si>
  <si>
    <t>"Актау" конида руда қазиш майдонини қуриш</t>
  </si>
  <si>
    <t>2-гидрометаллургия заводи қайта ишлаш қувватларини кенгайтириш
(I-II босқичлар)</t>
  </si>
  <si>
    <t>Амударё-Зарафшон сув қувурининг 3-чи линиясини қуриш ва насос станцияларини реконструкция қилиш</t>
  </si>
  <si>
    <t>"Турбай" конларини ўзлаштириш учун қазиб олиш ва қайта ишлаш қувватларини кенгайтириш</t>
  </si>
  <si>
    <t>5-сонли Кон бошқармасининг асосий ва ёрдамчи ишлаб чиқаришини техник ва технологик қайта жиҳозлаш</t>
  </si>
  <si>
    <t>2021 йил
ўзлаш-
тириш
режаси</t>
  </si>
  <si>
    <t>№</t>
  </si>
  <si>
    <t>(+/-)</t>
  </si>
  <si>
    <t>Январ-март ойларида
амалда жалб этиш
(финансирование)</t>
  </si>
  <si>
    <t>4.5.</t>
  </si>
  <si>
    <t>финанс</t>
  </si>
  <si>
    <t>Лойиха ТИҲ Ўзбекистон Республикаси Вазирлар Маҳкамасининг 2020 йил 26 майда №ПКМ-331 -сонли қарори билан тасдиқланган.
Ўзбекистон Республикаси Президентининг 2018 йил 9 январдаги №ПҚ-3465 қарори асосида бош пудратчи "Узэлектроаппарат-электрощит" Акционерлик Жамияти билан шартнома тузилган.
Қурилиш ҳолати: "ГПП-2" нимстанцияси ва ҳаво электр тармоғи қурилиш ишлари якунланган, нимстанцияни ишга тушириш ва созлаш ишлари якунланиб кучланиш узатилиши учун тайёрланган.
Ишлар тармоқ жадвали бўйича олиб борилмоқда, муаммоли масалалар йўқ.</t>
  </si>
  <si>
    <t>Лойиҳанинг ТИАси тасдиқлаш учун Ўзбекистон Республикаси Вазирлар Маҳкамасига киритилган.
Лойиҳани амалга ошириш вақтинчалик тўхтатилган.</t>
  </si>
  <si>
    <t>Ўзбекистон Республикасининг 2021-2023 йилларга мўлжалланган Инвестиция дастури (ПҚ-4937) доирасида 2021 йилда "Навоий КМК" ДК томонидан</t>
  </si>
  <si>
    <t>Лойиҳа ташаббускорлари ва
лойиҳа номи</t>
  </si>
  <si>
    <t>2021 йил январь-июнь
ўзлаштириш</t>
  </si>
  <si>
    <t>Инвестиция дастури доирасида жалб этилган маблағлар</t>
  </si>
  <si>
    <t>ЙИҒМА МАЪЛУМОТ</t>
  </si>
  <si>
    <t>3-жадвал</t>
  </si>
  <si>
    <t>2016-
2026 йй.</t>
  </si>
  <si>
    <t>2018-
2021 йй.</t>
  </si>
  <si>
    <t>2018-
2026 йй.</t>
  </si>
  <si>
    <t>2018-
2024 йй.</t>
  </si>
  <si>
    <t>2017-
2024 йй.</t>
  </si>
  <si>
    <t>2021-
2023 йй.</t>
  </si>
  <si>
    <t>2021-
2024 йй.</t>
  </si>
  <si>
    <t>2020-
2022 йй.</t>
  </si>
  <si>
    <t>2018ғ
2023йй.</t>
  </si>
  <si>
    <t>2017-
2022 йй.</t>
  </si>
  <si>
    <t>2017-
2025 йй.</t>
  </si>
  <si>
    <t>2020-
2023 йй.</t>
  </si>
  <si>
    <t>2019-
2025 йй.</t>
  </si>
  <si>
    <t>2020-
2025 йй.</t>
  </si>
  <si>
    <t>Лойиҳа қидирув ишлари</t>
  </si>
  <si>
    <t>Кредитор қарздорлик</t>
  </si>
  <si>
    <t>Январ-апрель ойларида
амалда жалб этиш
(финансирование)</t>
  </si>
  <si>
    <t>2021 йил январь-май
ўзлаштириш</t>
  </si>
  <si>
    <t>апрел</t>
  </si>
  <si>
    <t>май</t>
  </si>
  <si>
    <t>июнь</t>
  </si>
  <si>
    <t>Ўзбекистан Республикаси Президентининг 2018 йил 9 январдаги ПҚ-3465-сонли фармони билан бош пудратчи  АЖ "Узэлектроаппарат-электрощит" белгиланган.
Лойиҳани амалга ошириш вақтинчалик тўхтатилган.</t>
  </si>
  <si>
    <t>Лойиҳа хужжатлари ишлаб чиқилган ва давлат экспертизасининг 2018 йил 16 ноябрдаги №128-экс,  2019 йил 1 майдаги №27-экс ва 2019 йил 16 майдаги №33-экс сонли хулосалари олинган.
Қурилиш ҳолати: Ускуналар жорий йил учун ажратилган маблағ доирасида буюртма қилинган ва бугунги кунда олиб келиш ишлари амалга оширилмоқда. Жорий йил бошидан 3 дона прицеп (002728, 002718, 002735),  1 дона автокран (16 тонналик) ва бошқа ускуналар харид қилинди.
Ишлар тармоқ жадвали бўйича олиб борилмокда, муаммоли масалалар йўқ.</t>
  </si>
  <si>
    <t>Ишчи лойиҳалар ишлаб чиқилган, давлат экспертизасининг 2019 йил 16 январдаги №121-2019-сонли ва 21 октябрдаги 106-ЭКС сонли хулосаси олинган.
Қурилиш ҳолати: Ускуналар жорий йил учун ажратилган маблағ доирасида буюртма қилинган ва бугунги кунда олиб келиш ишлари амалга оширилмоқда.
Ишлар тармоқ жадвали бўйича олиб борилмокда, муаммоли масалалар йўқ.</t>
  </si>
  <si>
    <t>2-Гидрометаллургия заводи чиқинди омборини кенгайтириш ва қайта тиклаш»
(II-босқич)</t>
  </si>
  <si>
    <t>Бугунги ҳолат</t>
  </si>
  <si>
    <t>прогноз</t>
  </si>
  <si>
    <t>2021 йил январь-сентябрь
ўзлаштириш</t>
  </si>
  <si>
    <t>Январ-май ойларида
амалда жалб этиш
(финансирование)</t>
  </si>
  <si>
    <t>Лойиҳанинг ТИАси Ўзбекистон Республикаси Вазирлар Маҳкамасининг 2020 йил 29 сентябрдаги №531-сонли қарори билан тасдиқланган.
Тендер - зарурияти йўқ. Бош пудратчи - ЗҚБ НКМК.
Қурилиш ҳолати: Лойиҳа бўйича темир йўлни 35 км дан 4,7 км майдаланган тош қопламасини ўрнатилиши бажарилган.
Ишлар тармоқ жадвали бўйича олиб борилмоқда, муаммоли масалалар йўқ.</t>
  </si>
  <si>
    <t>Лойиҳанинг ТИА Ўзбекистон Республикаси Вазирлар Маҳкамасининг 2017 йил 31 майдаги №605-Ф-сонли фармони билан тасдиқланган.
Тендер талаб қилинмайди. Бош пудратчи - НКМК ЗҚБ.
Қурилиш ҳолати: 1. Чиқинди омбори 2 харита №1. Пульпа тарқатиш қувурларни чап йўналиши (бўладиган тўғон): Қувур ташиш ва ўрнатиш ишлари давом этмоқда  Ø1020мм, L – 4000м. 2. Чиқинди омбори 2 харита №2. Пульпа тарқатиш қувурларини ғарб тўғонини ишлари тугатилган. 3. Чиқинди омбори 1 харита № 5-6. Пульпа тарқатиш йўналтирувчи қувурларни ўрнатиш ишлари тугатилган Ø820х10мм, 5192 метр бажарилган, чеклаш тўғонини қайта қурилиши тугатилган. Чиқинди омбори 2 харита №1. Кесувчи тўғонининг (Отсечная дамба) 323.00 белгисида (отм. 323.00)  ҳамда шимолий тўғонининг (Северная дамба) 323.00 белгисида қурилиш-монтаж ишлари бажарилмоқда. Чиқинди омбори 1 харита №3 №4 тўғонининг 477.00 белгисида қурилиш-монтаж ишлари бажарилмоқда, қувурларни ўрнатиш ишлари бошланди.
Ишлар тармоқ жадвали бўйича олиб борилмоқда, муаммоли масалалар йўқ.</t>
  </si>
  <si>
    <t>Лойиҳанинг ТИҲ Ўзбекистон Республикаси Вазирлар Маҳкамасининг 2018 йил 25 июндаги  №472-16-сонли қарори билан тасдиқланган.
Тендер - зарурияти йўқ. Бош пудратчи - НКМК ЗҚБ.
Қурилиш ҳолати: 2021 йилда ташқи сув тармоғи, лойиҳа бўйича кўзда тутилган КП 12-13, КП 13-14, КП 22-23 ва КП 42-43 оралиғидаги қувурлар Ø1220х10мм  L=42900 п/м бўлиб,  L=17850 п.м сув қувурлари олиб келинган. КП-12 ва КП-13 оралиғидаги узунлиги 1,2 км бўлган Ø1220х10мм сув қувурининг қурилиш-монтаж ишлари бажарилмоқда. Лойиҳада кўзда тутилган ускуналар ўрнатилмоқда. КП-11 ва КП-12 оралиғидаги Ø1220х10мм L=8800 п/м, КП-51 ва НС№6 оралиғидаги Ø1220х10мм L=10100 п/м сув қувурининг қурилиш-монтаж ишлари якунланмоқда.
Ишлар тармоқ жадвали бўйича олиб борилмоқда, муаммоли масалалар йўқ.</t>
  </si>
  <si>
    <t>Лойиха ТИА Ўзбекистон Республикаси Вазирлар Маҳкамасининг 2018 йил 5 ноябрда №ПКМ-907 -сонли қарори билан тасдиқланган.  Тендер - зарурияти йўқ. Бош пудратчи - НКМК ЗҚБ.
Қурилиш ҳолати:  Ҳозирги кунда шимолий-шарқий томонида ДОТ (ЦПТ) комплексини қуриш ишлари олиб борилмоқда. Отвал шакллантирувчи техника йиғилди. 1 ва 2-магистрал конвейерларни қурилиш-монтаж ишлари давом этмоқда. 1105.6 м ташловчи конвейер (отвальный конвейер)ни монтаж ишлари якунланмоқда. Қурилиш-монтаж ишлари узлуксиз олиб борилмоқда, техника ва усукуналар харид қилиш учун тўловлар амалга оширилмоқда ва босқичма-босқич етказиб берилмоқда.
Ишлар тармоқ жадвали бўйича олиб борилмоқда, муаммоли масалалар йўқ.</t>
  </si>
  <si>
    <t>ҳақиқа
тда</t>
  </si>
  <si>
    <t>амалга оширилиши белгиланган инвестиция лойиҳаларида январь-июнь ойларида амалга оширилган ишлар бўйича</t>
  </si>
  <si>
    <t>Лойиҳанинг ТИА Ўзбекистон Республикаси Вазирлар Маҳкамасининг 2018 йил 21 ноябрдаги №-938-сонли фармони билан тасдиқланган.
Тендер талаб қилинмайди. Бош пудратчи - НКМК ЗҚБ.
Қурилиш ҳолати: 1. Асосий бино майдалаш бўлимида 29, 30 ва 31-сонли тегирмон блоки, 4-сонли рудани қабул қилиш тугунида, 1 ва 2- сонли конвеер эстакадаларида ишлар 100% тугатилган ва фойдаланишга топширилган. 2. Асосий бино каркаси ва бинонинг сендвич-панеллардан қопламаси 98% ўрнатилган. 32-сонли тегирмон блокининг монтаж ишлари олиб борилмоқда. 3. Сорбциялаш бўлимида металл конструкциялар ва ускуналарнинг монтаж ишлари давом этмоқда. 
Ишлар тармоқ жадвали бўйича олиб борилмоқда, муаммоли масалалар йўқ.</t>
  </si>
  <si>
    <t>Ишчи лойиҳа ҳужжатлари ишлаб чиқилган ва давлат экспертизасининг 2020 йил 11 августда №488/20 - сонли хулосаси олинган.
Қурилиш ҳолати: Ускуналар жорий йил учун ажратилган маблағ доирасида буюртма қилинган. Жорий йил бошидан  2 дона ускуна харид қилинди. Бугунги кунда 35 киловолтли ҳаво линиясининг 5 дона лангар таянчларини пойдевори якунланди. 30 дона СК-22 ж/б устунлари траверслари билан ўрнатилди. Кириш йўлни 19 кмдан  2,5 км қуриш ишлари бажарилди.
Ишлар тармоқ жадвали асосида олиб борилмоқда, муаммоли масалалар йўқ.</t>
  </si>
  <si>
    <t>Январ-июнь ойларида
амалда жалб этиш
(финансирование)</t>
  </si>
  <si>
    <t>Лойиҳанинг ТИА Ўзбекистон Республикаси Президентининг 2019 йил 18 февралда №Ф-5437 фармони билан тасдиқланган.  Тендер талаб қилинмайди. Бош пудратчи - НКМК ЗҚБ.
Қурилиш ҳолати: Магистрал конвеер,  №1, №2, №3, №4 (1-6) конвеер эстакадалари 100% ўрнатилган. Грохочение тугунида металл конструкциялари ва ускуналар 100% ўрнатилган. Сақлаш омборида бетон ишлари, металл конструкциялари, 1, 2, 3 - навбатининг ускуналари 100% ўрнатилган.  Асосий бино 1, 2 ва 3 тегирмон блоки ишга туширилди. Қуюқлаштириш бўлими 1, 2 ва 3 - навбатида ишлар якунланган. Цианлаш ва сорбциялаш бўлими 1, 2 ва 3 - навбатида ишлар якунланган. Десорбциялаш, электролиз қилиш ва кўмирни реактивлаш бўлими 1 ва 2 - навбатининг ускуналари 100% ўрнатилган,  3 - навбатида ускуналарнинг 90% ўрнатилган, монтаж ишлари давом этмоқда.
Ишлар тармоқ жадвали бўйича олиб борилмоқда, муаммоли масалалар йўқ.</t>
  </si>
  <si>
    <t>млн.
долл.</t>
  </si>
  <si>
    <t>Лойиха ТИА Ўзбекистон Республикаси Вазирлар Махкамасининг 2019 йил 14 февралда №126 қарори билан тасдиқланган.  Тендер талаб қилинмайди. Бош пудратчи - НКМК ЗҚБ.
Қурилиш ҳолати:  1. №1 ва 2 рудани қабул қилиш бўлинмаси, майдаланган руда омборида (1 этап учун.), №5,6 конвейер эстакадасини қуриш, цианид ва сорбция бўлинмаси 1 қисмида, десорбция бўлинмасида, таъмирлаш цехида, заводнинг бош биноси 1-майдалаш ва флотация бўлимида, кимёвий аралашмалар тайёрлаш цехи омборида, оҳак суви тайёрлаш цехида, юқори босимли ҳаво ҳайдаш цехи биноси, 200 ўринли ошхона биносида, ГМЗ-5 учун 2 қаватли ғиштли лаборатория биносида, заводни қўриқлаш қисми биноларининг қурилиши монтаж ишлари якунланди. Барча асосий ускуна ва жихозлар ўрнатилди ва фойдаланишга топширилди. 2. Завод бош биноси №1 майдалаш цехида тегирмон учун темир бетон пойдеворлар, металл устунлар, хизмат кўрсатиш майдонлари ўрнатилиб, электромонтаж ва технологик қувурлар монтаж ишлари якунланди. №1-блок тегирмонлари ММС ва МЩЦ  монтажи тугатилиб фойдаланишга топширилди. 3. КИО технологияси билан олтин ажратиб олиш бўлимидаги барча қурилиш монтаж илари якунланди. Асосий ускуна ва жиҳозлар ўрнатилди.  Ҳозирги кунда технологик жараённи лойиҳа кўрсаткичларига чиқариш бўйича тажриба ишлари олиб борилмоқда. Оҳак тош сути тайёрлаш бўлимида қурилиш-монтаж ишлари якунланиб, асосий ускуна ва жиҳозлар ўрнатилди. Ҳозирги кунда асосй ускуна а жиҳозларни электр тармоғига улаб, ишлатиб кўриш (обкатка) ишлари олиб борилмоқда.  4. 2-блок тегирмонлари учун темир бетон пойдевор қуриш ишлари тугатилди. Темир конструкцияли майдонлари қуриш ишлари ниҳоясига етказилди. ММС тегирмонини йиғиш ишлари 90% га якунланди.МШЦ тегирмонини йиғиш ишлари бошланди. 6. 2-этап Флотация бўлимида темир устунлари монтаж қилиниб, ускуналарни ўрнатиш монтаж ишлари давом этмоқда. 7.2-этап Ц-36 қуюлтиргичининг 1 донасининг қурилиш монтаж ишлари 90%га якунланди. Ҳозирги кунда технологик қувурларни монтаж ишлари давом этмоқда. 8.Майдаланган сульфидли ва оксидли руда омборида девор темир бетон пойдевори қуриш ишлари давом этмоқда.  Ишлар тармоқ жадвали бўйича олиб борилмоқда, муаммоли масалалар йўқ.</t>
  </si>
  <si>
    <t>Лойиҳанинг ТИА Ўзбекистон Республикаси Вазирлар Маҳкамасининг 2021 йил 19 июндаги №384 - сонли қарори билан тасдиқланган.
Тендер - зарурияти йўқ. Бош пудратчи - ЗҚБ НКМК.
Қурилиш ҳолати: Лойиҳа хужжатларини ишлаб чиқиш бўйича ишлар олиб борилмокда.
Ишлар тармоқ жадвали бўйича олиб борилмоқда, муаммоли масалалар йўқ.</t>
  </si>
  <si>
    <t>Ишчи лойиҳалар ишлаб чиқилган ва давлат экспертизасининг ижобий ҳулосаларига эга.
2018 йил 30 августда №89-ЭКС, 20 сентябрда №99-ЭКС, 2019 йил 20 майда №37-ЭКС, №38-ЭКС, №39-ЭКС, №40-ЭКС, №41-ЭКС, 2019 йил 5 июлда №397-Пр,  30 декабрда №160-ЭКС,  2020 йил 31 январда №05-ЭКС, 18 ноябрда №618/20-ЭКС, 2021 йил 21 апрелда №280/21 - сонли экспертиза хулосалари олинган.
Тендер - зарурияти йўқ. Бош пудратчи - ЗҚБ НКМК.
Қурилиш ҳолати: 1. 1500 ўринли енгил конструкцияли ишчилар шаҳарчаси қурилиши тугатилди.  2. 5-ГМЗ газ билан таъминлаш объектида қурилиш ишлари тугатилди, электр кучланишли кимёвий ҳимоялаш ишлари якунланди ва объект фойдаланишга топширилди.  3. 307- разъездан келувчи 27,6 км темир йўл қурилишида шу кунгача 23,2 км темир йўл ўрнатилди. Ҳозирги кунда ёрдамчи бино вагонларни таъмирлаш цехи ва пост ЭЦ биноси қурилиш ишлари олиб борилмоқда. 307-разъездда лойиҳа асосида қўшимча тупроқдан ер қатлами қуриш ва бурилиш стрелкалари ўрнатилмоқда  ва лойиҳа асосида қўшимча 1,9 км темир йўл монтаж қилинди. 4. Автомашиналар тураргоҳи: оғир юк ташувчи автомашиналарни ювиш майдонида тупроқ ишлари тугатилиб темир бетон деворлар ва хизмат кўрсатувчи майдонлари қуриш ва ишлаб чиқариш биносида темир устунлар ва ферма монтаж ишлари олиб борилмоқда. 5. Ёнғин ўчирувчи асосий бинолар қурилиб, майдонда 2 та 50м3 сиғимли сув сақлаш металл ёмкости монтаж қилинди, ҳозирги кунда сувоқ, иситиш тизими, электромонтаж ва ободонлаштириш ишлари олиб борилмоқда.  6. Кончилар жиҳозларини таъмирлаш цехида АБК биносида бетон пол ва енгил конструкцияли ички девор қуриш ва ишлаб чиқариш биноси темир устунлари монтаж қилиниб девор ва томлари сэндвич панел билан ёпиш ишлари олиб борилмоқда.  7. 141-разъезддан Ажибугут- Джантаур темир йўл қурилиши учун 7,7 км тупроқдан ер қатлами қурилди ва 5,5 км темир йўл монтаж қилинди. Ҳозирги кунда тупроқдан ер қатлами қуриш ишлари олиб борилмоқда. 8. Ёқилғи сақлаш ва мойлаш омборига 1,2 км темир йўл монтаж қилинди, 6 дона 400м3 сиғимли ёмкостлар йиғиш ишлари тугатилиб темир конструкциядан ишчи майдонлари қурилмоқда. Ёқилғи сақлаш сиғимларини бир бири билан боғловчи технологик қувурлар монтаж ишлари олиб борилмоқда.
Ишлар тармоқ жадвали бўйича олиб борилмоқда, муаммоли масалалар йўқ.</t>
  </si>
  <si>
    <t>Лойиҳа хужжатлари ишлаб чиқилган ва давлат экспертизасининг 2019 йил 12 декабрда №152-ЭКС-сонли хулосаси олинган.
Қурилиш ҳолати:  Ускуналар жорий йил учун ажратилган маблағ доирасида буюртма қилинган. Жорий йил бошидан бурғулаш ускунаси БА-15-06 (Урал 4320 шассисида) – 1дона,  1900/UZ русумли мобил кислородли адсорбция станцияси тўплами – 1дона, винтли компрессор - 1 дона ва бошқа ускуналар харид қилинди.
Ишлар тармоқ жадвали асосида олиб борилмоқда, муаммоли масалалар йўқ.</t>
  </si>
  <si>
    <t>Лойиҳанинг ТИА Вазирлар Маҳкамаси томонидан 2019 йил 14 февралда №127-сонли қарори билан тасдиқланган.
Бош пудратчи - НКМК ЗҚБ. Чехия Республикаси «Mine Construction Alliance s.r.o.» пудратчи корхонаси билан “Скиповой” шахта қурилиши ва «Бош» магистралини чуқурлаштириш ҳамда стволларни жиҳозлашга ускуналар етказиб бериш учун тендер асосида шартномалар имзоланган ва ишлар олиб борилмоқда.
Қурилиш ҳолати: 1. “Чармитан” конини очиш бўйича жорий йил январ-июн ойларида жами 820 п.м. қия ва горизонтал қазиб ўтиш ишлари амалга оширилди. 2. "Скиповой" вертикал шахта стволи бўйича жорий даврда жами 317 п.м., қурилиш бошланганидан - 538 п.м.  магистрал қазиб ўтилиб мустаҳкамланди. Бугунги кунда стволда гор. +480 м ва +420 м сатхларда 76,8 п.м. сопряжениялар ҳам ўтилди. 3. "Асосий" вертикал шахта стволини чуқурлаштириш: I босқич - гор.+540м дан гор.+480м га тушиш вертикал стволни мустаҳкамлаш ва жиҳозлаш ишлари тугалланди. II босқич вертикал шахта стволини чуқурлаштириш гор. +457м дан гор. +382м га тушиш жами - 141 п.м. ўтилди. Жорий йил бошидан 8 дона асосий ускуналар харид қилинди. Қурилиш бошланганидан буён 34 дона асосий ускуналар харид қилинди. Ишлар тармоқ жадвалига асосан олиб борилмоқда, муаммоли масалалар йўқ.</t>
  </si>
  <si>
    <t>Лойиҳа хужжатлари ишлаб чиқилган ва давлат экспертизасининг 2019 йил 7 ноябрдаги №115-ЭКС-сонли ва 2021 йил 31 майдаги №11324 хулосалари олинган. 
Қурилиш ҳолати: Ускуналар жорий йил учун ажратилган маблағ доирасида буюртма қилинган ва бугунги кунда олиб келиш ишлари амалга оширилмоқда. Бинонинг 36 метрлик оралиғида устунлари, тирговичлари, вертикал боғликлари, шамолга оид фермалар ва асосий ускуналар учун пойдевор ўрнатиш, бетон пол ўрнатиш, металлоконструкцияларни бўяш ишлари якунланган. Сендвич панель ва кабел ўрнатиш,  ва ободонлаштириш бўйича ишлар олиб борилмоқда.  
Ишлар тармоқ жадвали бўйича олиб борилмокда, муаммоли масалалар йўқ.</t>
  </si>
  <si>
    <t>Ишчи лойиҳалар ишлаб чиқилган, давлат экспертизасининг 2019 йил 23 октябдаги №109-экс ва №110-экс сонли хулосалари олинган.
Қурилиш ҳолати: Ускуналар жорий йил учун ажратилган маблағ доирасида буюртма қилинган ва бугунги кунда олиб келиш учун шартномалар расмийлаштирилмоқда. Жорий йил бошидан 2 дона насос агрегати 1х250х500-К-СД 5590.000-03 СБ,  4 дона Dj40 м2,  1 дона Dj70 м2,  3 дона Dj120 м2, 1 дона Dj140 м2 буғланиш мосламаси билан тўлдирилган компрессор-конденсатция мосламаси, 1 дона оптико-эмиссион спектометр, 1 дона миқдорда  UVTOUCH сенсори ва бошка ускуналар харид қилинди.
Ишлар тармоқ жадвалига асосан олиб борилмоқда, муаммоли масалалар йўқ.</t>
  </si>
  <si>
    <t>S/n</t>
  </si>
  <si>
    <t>Indicator name</t>
  </si>
  <si>
    <t>unit of measurement</t>
  </si>
  <si>
    <t>Forecast</t>
  </si>
  <si>
    <t>Expected</t>
  </si>
  <si>
    <t>Funds disbursed under the investment program</t>
  </si>
  <si>
    <t>of these:</t>
  </si>
  <si>
    <t>loans from foreign banks</t>
  </si>
  <si>
    <t>Major overhaul</t>
  </si>
  <si>
    <t xml:space="preserve">mln USD
</t>
  </si>
  <si>
    <t xml:space="preserve">Forecast 2024
</t>
  </si>
  <si>
    <t xml:space="preserve">                                                                                                                          INFORMATION about the work for capital construction and repair carried out by JSC NMMC in January-September 2024
</t>
  </si>
  <si>
    <t>January-September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</si>
</sst>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6">
    <numFmt numFmtId="41" formatCode="_-* #,##0_-;\-* #,##0_-;_-* &quot;-&quot;_-;_-@_-"/>
    <numFmt numFmtId="43" formatCode="_-* #,##0.00_-;\-* #,##0.00_-;_-* &quot;-&quot;??_-;_-@_-"/>
    <numFmt numFmtId="164" formatCode="_-* #,##0\ _₽_-;\-* #,##0\ _₽_-;_-* &quot;-&quot;\ _₽_-;_-@_-"/>
    <numFmt numFmtId="165" formatCode="_-* #,##0.00\ _₽_-;\-* #,##0.00\ _₽_-;_-* &quot;-&quot;??\ _₽_-;_-@_-"/>
    <numFmt numFmtId="166" formatCode="#,##0.00&quot;р.&quot;;\-#,##0.00&quot;р.&quot;"/>
    <numFmt numFmtId="167" formatCode="_-* #,##0&quot;р.&quot;_-;\-* #,##0&quot;р.&quot;_-;_-* &quot;-&quot;&quot;р.&quot;_-;_-@_-"/>
    <numFmt numFmtId="168" formatCode="_-* #,##0_р_._-;\-* #,##0_р_._-;_-* &quot;-&quot;_р_._-;_-@_-"/>
    <numFmt numFmtId="169" formatCode="_-* #,##0.00&quot;р.&quot;_-;\-* #,##0.00&quot;р.&quot;_-;_-* &quot;-&quot;??&quot;р.&quot;_-;_-@_-"/>
    <numFmt numFmtId="170" formatCode="_-* #,##0.00_р_._-;\-* #,##0.00_р_._-;_-* &quot;-&quot;??_р_._-;_-@_-"/>
    <numFmt numFmtId="171" formatCode="_(&quot;$&quot;* #,##0_);_(&quot;$&quot;* \(#,##0\);_(&quot;$&quot;* &quot;-&quot;_);_(@_)"/>
    <numFmt numFmtId="172" formatCode="_(&quot;$&quot;* #,##0.00_);_(&quot;$&quot;* \(#,##0.00\);_(&quot;$&quot;* &quot;-&quot;??_);_(@_)"/>
    <numFmt numFmtId="173" formatCode="#,##0.0"/>
    <numFmt numFmtId="174" formatCode="_ * #,##0_ ;_ * \-#,##0_ ;_ * &quot;-&quot;_ ;_ @_ "/>
    <numFmt numFmtId="175" formatCode="_ * #\!\,##0\!.00_ ;_ * &quot;\&quot;\!\-#\!\,##0\!.00_ ;_ * &quot;-&quot;??_ ;_ @_ "/>
    <numFmt numFmtId="176" formatCode="_-* #,##0\ &quot;?&quot;_-;\-* #,##0\ &quot;?&quot;_-;_-* &quot;-&quot;\ &quot;?&quot;_-;_-@_-"/>
    <numFmt numFmtId="177" formatCode="_-* #,##0\ _?._-;\-* #,##0\ _?._-;_-* &quot;-&quot;\ _?._-;_-@_-"/>
    <numFmt numFmtId="178" formatCode="#"/>
    <numFmt numFmtId="179" formatCode="_-* #,##0.00\ &quot;?.&quot;_-;\-* #,##0.00\ &quot;?.&quot;_-;_-* &quot;-&quot;??\ &quot;?.&quot;_-;_-@_-"/>
    <numFmt numFmtId="180" formatCode="_-* #,##0.00\ _?_._-;\-* #,##0.00\ _?_._-;_-* &quot;-&quot;??\ _?_._-;_-@_-"/>
    <numFmt numFmtId="181" formatCode="_-* #,##0.00\ _?._-;\-* #,##0.00\ _?._-;_-* &quot;-&quot;??\ _?._-;_-@_-"/>
    <numFmt numFmtId="182" formatCode="_-* #,##0.00\ &quot;?&quot;_-;\-* #,##0.00\ &quot;?&quot;_-;_-* &quot;-&quot;??\ &quot;?&quot;_-;_-@_-"/>
    <numFmt numFmtId="183" formatCode="_ &quot;\&quot;* #,##0_ ;_ &quot;\&quot;* \-#,##0_ ;_ &quot;\&quot;* &quot;-&quot;_ ;_ @_ "/>
    <numFmt numFmtId="184" formatCode="_ &quot;₩&quot;* #\!\,##0_ ;_ &quot;₩&quot;* &quot;₩&quot;\!\-#\!\,##0_ ;_ &quot;₩&quot;* &quot;-&quot;_ ;_ @_ "/>
    <numFmt numFmtId="185" formatCode="_ &quot;\&quot;* #\!\,##0_ ;_ &quot;\&quot;* &quot;\&quot;\!\-#\!\,##0_ ;_ &quot;\&quot;* &quot;-&quot;_ ;_ @_ "/>
    <numFmt numFmtId="186" formatCode="_ &quot;₩&quot;* #,##0_ ;_ &quot;₩&quot;* \-#,##0_ ;_ &quot;₩&quot;* &quot;-&quot;_ ;_ @_ "/>
    <numFmt numFmtId="187" formatCode="_-&quot;₩&quot;* #,##0_-;\-&quot;₩&quot;* #,##0_-;_-&quot;₩&quot;* &quot;-&quot;_-;_-@_-"/>
    <numFmt numFmtId="188" formatCode="_-&quot;₩&quot;* #,##0.00_-;\-&quot;₩&quot;* #,##0.00_-;_-&quot;₩&quot;* &quot;-&quot;??_-;_-@_-"/>
    <numFmt numFmtId="189" formatCode="\$#.00"/>
    <numFmt numFmtId="190" formatCode="#."/>
    <numFmt numFmtId="191" formatCode="%#.00"/>
    <numFmt numFmtId="192" formatCode="#\,##0.00"/>
    <numFmt numFmtId="193" formatCode="#.00"/>
    <numFmt numFmtId="194" formatCode="_ &quot;$&quot;* #,##0.00_ ;_ &quot;$&quot;* \-#,##0.00_ ;_ &quot;$&quot;* &quot;-&quot;??_ ;_ @_ "/>
    <numFmt numFmtId="195" formatCode="&quot;\&quot;#,##0.00;[Red]&quot;\&quot;\-#,##0.00"/>
    <numFmt numFmtId="196" formatCode="&quot;₩&quot;#,##0.00;[Red]&quot;₩&quot;\-#,##0.00"/>
    <numFmt numFmtId="197" formatCode="_ &quot;$&quot;* #,##0_ ;_ &quot;$&quot;* \-#,##0_ ;_ &quot;$&quot;* &quot;-&quot;_ ;_ @_ "/>
    <numFmt numFmtId="198" formatCode="\$#,##0.00;\(\$#,##0.00\)"/>
    <numFmt numFmtId="199" formatCode="&quot;\&quot;#,##0;[Red]&quot;\&quot;\-#,##0"/>
    <numFmt numFmtId="200" formatCode="&quot;₩&quot;#,##0;[Red]&quot;₩&quot;\-#,##0"/>
    <numFmt numFmtId="201" formatCode="_-* #,##0\ &quot;d.&quot;_-;\-* #,##0\ &quot;d.&quot;_-;_-* &quot;-&quot;\ &quot;d.&quot;_-;_-@_-"/>
    <numFmt numFmtId="202" formatCode="_-* #,##0.00\ &quot;d.&quot;_-;\-* #,##0.00\ &quot;d.&quot;_-;_-* &quot;-&quot;??\ &quot;d.&quot;_-;_-@_-"/>
    <numFmt numFmtId="203" formatCode="_ * #,##0.00_ ;_ * \-#,##0.00_ ;_ * &quot;-&quot;??_ ;_ @_ "/>
    <numFmt numFmtId="204" formatCode="#,##0.0;[Red]\-#,##0.0"/>
    <numFmt numFmtId="205" formatCode="#,##0.00;[Red]\(#,##0.00\)"/>
    <numFmt numFmtId="206" formatCode="#,##0.000;[Red]\(#,##0.000\)"/>
    <numFmt numFmtId="207" formatCode="#,##0.0000;[Red]\(#,##0.0000\)"/>
    <numFmt numFmtId="208" formatCode="mmmm\-yy"/>
    <numFmt numFmtId="209" formatCode="#,##0.0000_);\(#,##0.0000\)"/>
    <numFmt numFmtId="210" formatCode="#,##0\ &quot;F&quot;;\-#,##0\ &quot;F&quot;"/>
    <numFmt numFmtId="211" formatCode="0.0000%"/>
    <numFmt numFmtId="212" formatCode="_(* 0,_);_(* \(0,\);_(* &quot;₽&quot;??_);_(@_)"/>
    <numFmt numFmtId="213" formatCode="&quot;$&quot;#,##0\ ;\(&quot;$&quot;#,##0\)"/>
    <numFmt numFmtId="214" formatCode="########.00"/>
    <numFmt numFmtId="215" formatCode="_-* #,##0\ _$_-;\-* #,##0\ _$_-;_-* &quot;-&quot;\ _$_-;_-@_-"/>
    <numFmt numFmtId="216" formatCode="_-* #,##0.00\ _$_-;\-* #,##0.00\ _$_-;_-* &quot;-&quot;&quot;?&quot;&quot;?&quot;\ _$_-;_-@_-"/>
    <numFmt numFmtId="217" formatCode="_-* #,##0\ &quot;F&quot;_-;\-* #,##0\ &quot;F&quot;_-;_-* &quot;-&quot;\ &quot;F&quot;_-;_-@_-"/>
    <numFmt numFmtId="218" formatCode="_-* #,##0.00[$€-1]_-;\-* #,##0.00[$€-1]_-;_-* &quot;-&quot;??[$€-1]_-"/>
    <numFmt numFmtId="219" formatCode="_-* #,##0.00[$€-1]_-;\-* #,##0.00[$€-1]_-;_-* \-??[$€-1]_-"/>
    <numFmt numFmtId="220" formatCode="#,##0\ &quot;F&quot;;[Red]\-#,##0\ &quot;F&quot;"/>
    <numFmt numFmtId="221" formatCode="#,##0.00\ &quot;F&quot;;[Red]\-#,##0.00\ &quot;F&quot;"/>
    <numFmt numFmtId="222" formatCode="_-* #,##0.00\ &quot;F&quot;_-;\-* #,##0.00\ &quot;F&quot;_-;_-* &quot;-&quot;??\ &quot;F&quot;_-;_-@_-"/>
    <numFmt numFmtId="223" formatCode="0.00_)"/>
    <numFmt numFmtId="224" formatCode="_-* #,##0\ _d_._-;\-* #,##0\ _d_._-;_-* &quot;-&quot;\ _d_._-;_-@_-"/>
    <numFmt numFmtId="225" formatCode="_-* #,##0.00\ _d_._-;\-* #,##0.00\ _d_._-;_-* &quot;-&quot;??\ _d_._-;_-@_-"/>
    <numFmt numFmtId="226" formatCode="0.0,"/>
    <numFmt numFmtId="227" formatCode="_-* #,##0\ _F_-;\-* #,##0\ _F_-;_-* &quot;-&quot;\ _F_-;_-@_-"/>
    <numFmt numFmtId="228" formatCode="_-* #,##0\ &quot;$&quot;_-;\-* #,##0\ &quot;$&quot;_-;_-* &quot;-&quot;\ &quot;$&quot;_-;_-@_-"/>
    <numFmt numFmtId="229" formatCode="_-* #,##0.00\ &quot;$&quot;_-;\-* #,##0.00\ &quot;$&quot;_-;_-* &quot;-&quot;&quot;?&quot;&quot;?&quot;\ &quot;$&quot;_-;_-@_-"/>
    <numFmt numFmtId="230" formatCode="_-* #,##0.00&quot;р.&quot;_-;\-* #,##0.00&quot;р.&quot;_-;_-* \-??&quot;р.&quot;_-;_-@_-"/>
    <numFmt numFmtId="231" formatCode="#,##0.0_р_."/>
    <numFmt numFmtId="232" formatCode="_ &quot;₩&quot;* #,##0.00_ ;_ &quot;₩&quot;* \-#,##0.00_ ;_ &quot;₩&quot;* &quot;-&quot;??_ ;_ @_ "/>
    <numFmt numFmtId="233" formatCode="_-* #,##0\ _?_._-;\-* #,##0\ _?_._-;_-* &quot;-&quot;\ _?_._-;_-@_-"/>
    <numFmt numFmtId="234" formatCode="#,##0.00_ ;\-#,##0.00\ "/>
    <numFmt numFmtId="235" formatCode="_-* #,##0.00_р_._-;\-* #,##0.00_р_._-;_-* \-??_р_._-;_-@_-"/>
    <numFmt numFmtId="236" formatCode="_(* #,##0.00_);_(* \(#,##0.00\);_(* \-??_);_(@_)"/>
    <numFmt numFmtId="237" formatCode="_-* #,##0_-;&quot;\&quot;\!\-* #,##0_-;_-* &quot;-&quot;_-;_-@_-"/>
    <numFmt numFmtId="238" formatCode="0\ "/>
    <numFmt numFmtId="239" formatCode="&quot;₩&quot;#,##0;&quot;₩&quot;\-#,##0"/>
    <numFmt numFmtId="240" formatCode="0.0"/>
    <numFmt numFmtId="241" formatCode="0.000"/>
    <numFmt numFmtId="242" formatCode="#,##0.000"/>
    <numFmt numFmtId="243" formatCode="_-* #,##0\ _с_ў_м_-;\-* #,##0\ _с_ў_м_-;_-* &quot;-&quot;??\ _с_ў_м_-;_-@_-"/>
    <numFmt numFmtId="244" formatCode="_(* #,##0.00_);_(* \(#,##0.00\);_(* &quot;-&quot;??_);_(@_)"/>
    <numFmt numFmtId="245" formatCode="#,##0;[Red]&quot;-&quot;#,##0"/>
    <numFmt numFmtId="246" formatCode="&quot; &quot;#&quot;!,&quot;##0.00&quot;! &quot;;&quot; \!-&quot;#&quot;!,&quot;##0.00&quot;! &quot;;&quot; -&quot;#&quot; &quot;;&quot; &quot;@&quot; &quot;"/>
    <numFmt numFmtId="247" formatCode="&quot;?&quot;#,##0;&quot;?&quot;\-#,##0"/>
    <numFmt numFmtId="248" formatCode="_-&quot;?&quot;* #,##0_-;\-&quot;?&quot;* #,##0_-;_-&quot;?&quot;* &quot;-&quot;_-;_-@_-"/>
    <numFmt numFmtId="249" formatCode="_-&quot;?&quot;* #,##0.00_-;\-&quot;?&quot;* #,##0.00_-;_-&quot;?&quot;* &quot;-&quot;??_-;_-@_-"/>
    <numFmt numFmtId="250" formatCode="\ #,##0\ ;\-#,##0\ ;&quot; - &quot;;@\ "/>
    <numFmt numFmtId="251" formatCode="&quot; ₩&quot;#,##0\ ;&quot;-₩&quot;#,##0\ ;&quot; ₩- &quot;;@\ "/>
    <numFmt numFmtId="252" formatCode="&quot; ₩&quot;#,##0.00\ ;&quot;-₩&quot;#,##0.00\ ;&quot; ₩-&quot;#\ ;@\ "/>
    <numFmt numFmtId="253" formatCode="&quot; \&quot;#,##0\ ;&quot; \-&quot;#,##0\ ;&quot; \- &quot;;@\ "/>
    <numFmt numFmtId="254" formatCode="&quot; ₩&quot;#&quot;!,&quot;##0\ ;&quot; ₩₩!-&quot;#&quot;!,&quot;##0\ ;&quot; ₩- &quot;;@\ "/>
    <numFmt numFmtId="255" formatCode="&quot; \&quot;#&quot;!,&quot;##0\ ;&quot; \\!-&quot;#&quot;!,&quot;##0\ ;&quot; \- &quot;;@\ "/>
    <numFmt numFmtId="256" formatCode="[$$-409]#,##0_ ;[Red]\-[$$-409]#,##0\ "/>
    <numFmt numFmtId="257" formatCode="&quot; ₩&quot;#,##0\ ;&quot; ₩-&quot;#,##0\ ;&quot; ₩- &quot;;@\ "/>
    <numFmt numFmtId="258" formatCode="&quot;₽&quot;;&quot;₽&quot;"/>
    <numFmt numFmtId="259" formatCode="#,##0\%"/>
    <numFmt numFmtId="260" formatCode="\₩#,##0.00;[Red]&quot;₩-&quot;#,##0.00"/>
    <numFmt numFmtId="261" formatCode="#,##0.0\%"/>
    <numFmt numFmtId="262" formatCode="#,##0\&quot;;\-#,##0\&quot;"/>
    <numFmt numFmtId="263" formatCode="&quot; $&quot;#,##0.00\ ;&quot; $(&quot;#,##0.00\);&quot; $-&quot;#\ ;@\ "/>
    <numFmt numFmtId="264" formatCode="&quot; + &quot;#,##0\ ;&quot; -&quot;#,##0\ ;&quot; ±&quot;0\ "/>
    <numFmt numFmtId="265" formatCode="&quot; +&quot;#,##0\ ;&quot; -&quot;#,##0\ ;&quot; ±&quot;0\ "/>
    <numFmt numFmtId="266" formatCode="\ #,##0.0\ %\ ;&quot; -&quot;#,##0.0\ %\ ;&quot; ±&quot;0\ %"/>
    <numFmt numFmtId="267" formatCode="\ #,##0\ ;&quot; -&quot;#,##0\ ;&quot; -&quot;"/>
    <numFmt numFmtId="268" formatCode="\₩#,##0;&quot;₩₩₩₩₩₩₩₩₩₩₩-&quot;#,##0"/>
    <numFmt numFmtId="269" formatCode="0.0%"/>
    <numFmt numFmtId="270" formatCode="_-&quot;\&quot;* #,##0_-;\-&quot;\&quot;* #,##0_-;_-&quot;\&quot;* &quot;-&quot;_-;_-@_-"/>
    <numFmt numFmtId="271" formatCode="\\#,##0.00;[Red]&quot;\-&quot;#,##0.00"/>
    <numFmt numFmtId="272" formatCode="_-&quot;\&quot;* #,##0.00_-;\-&quot;\&quot;* #,##0.00_-;_-&quot;\&quot;* &quot;-&quot;??_-;_-@_-"/>
    <numFmt numFmtId="273" formatCode="_ &quot;\&quot;* #,##0_ ;_ &quot;\&quot;* &quot;\&quot;&quot;\&quot;&quot;\&quot;&quot;\&quot;&quot;\&quot;&quot;\&quot;&quot;\&quot;&quot;\&quot;&quot;\&quot;&quot;\&quot;&quot;\&quot;&quot;\&quot;&quot;\&quot;&quot;\&quot;&quot;\&quot;\-#,##0_ ;_ &quot;\&quot;* &quot;-&quot;_ ;_ @_ "/>
    <numFmt numFmtId="274" formatCode="&quot;\&quot;#,##0.00;[Red]&quot;\&quot;&quot;\&quot;&quot;\&quot;&quot;\&quot;&quot;\&quot;&quot;\&quot;&quot;\&quot;&quot;\&quot;&quot;\&quot;&quot;\&quot;&quot;\&quot;&quot;\&quot;&quot;\&quot;&quot;\&quot;&quot;\&quot;&quot;\&quot;&quot;\&quot;&quot;\&quot;\-#,##0.00"/>
    <numFmt numFmtId="275" formatCode="_([$€]* #,##0.00_);_([$€]* \(#,##0.00\);_([$€]* &quot;-&quot;??_);_(@_)"/>
    <numFmt numFmtId="276" formatCode="&quot;￥&quot;#,##0;&quot;￥&quot;\-#,##0"/>
    <numFmt numFmtId="277" formatCode="0.000%"/>
    <numFmt numFmtId="278" formatCode="#,##0_ ;[Red]\-#,##0\ "/>
    <numFmt numFmtId="279" formatCode="_-* #,##0\ _s_o_'_m_-;\-* #,##0\ _s_o_'_m_-;_-* &quot;-&quot;\ _s_o_'_m_-;_-@_-"/>
    <numFmt numFmtId="280" formatCode="_-* #,##0.00\ _р_._-;\-* #,##0.00\ _р_._-;_-* &quot;-&quot;??\ _р_._-;_-@_-"/>
    <numFmt numFmtId="281" formatCode="_-* #,##0.00\ _с_ў_м_-;\-* #,##0.00\ _с_ў_м_-;_-* &quot;-&quot;??\ _с_ў_м_-;_-@_-"/>
    <numFmt numFmtId="282" formatCode="&quot;\&quot;#,##0;&quot;\&quot;\-#,##0"/>
    <numFmt numFmtId="283" formatCode="#,##0.00__;[Red]\-#,##0.00__;"/>
    <numFmt numFmtId="284" formatCode="#,##0.0__;[Red]\-#,##0.0__;"/>
    <numFmt numFmtId="285" formatCode="#,##0.000_-;[Red]\-#,##0.000_-;&quot;-&quot;__;_-@_-"/>
    <numFmt numFmtId="286" formatCode="#,##0.000_ ;[Red]\-#,##0.000\ "/>
    <numFmt numFmtId="287" formatCode="#,##0.0000"/>
  </numFmts>
  <fonts count="293">
    <font>
      <sz val="11"/>
      <color theme="1"/>
      <name val="Calibri"/>
      <family val="2"/>
      <charset val="204"/>
      <scheme val="minor"/>
    </font>
    <font>
      <b/>
      <sz val="12"/>
      <name val="Times New Roman"/>
      <family val="1"/>
      <charset val="204"/>
    </font>
    <font>
      <sz val="12"/>
      <name val="Times New Roman"/>
      <family val="1"/>
      <charset val="204"/>
    </font>
    <font>
      <sz val="10"/>
      <name val="Arial Cyr"/>
      <charset val="204"/>
    </font>
    <font>
      <sz val="11"/>
      <color theme="1"/>
      <name val="Calibri"/>
      <family val="2"/>
      <charset val="204"/>
      <scheme val="minor"/>
    </font>
    <font>
      <sz val="11"/>
      <color theme="1"/>
      <name val="Calibri"/>
      <family val="2"/>
      <scheme val="minor"/>
    </font>
    <font>
      <sz val="12"/>
      <name val="Times New Roman Cyr"/>
      <charset val="204"/>
    </font>
    <font>
      <sz val="11"/>
      <name val="Times New Roman"/>
      <family val="1"/>
      <charset val="204"/>
    </font>
    <font>
      <sz val="10"/>
      <name val="Arial"/>
      <family val="2"/>
    </font>
    <font>
      <sz val="12"/>
      <name val="Arial Narrow"/>
      <family val="2"/>
    </font>
    <font>
      <sz val="11"/>
      <name val="돋움"/>
      <family val="3"/>
      <charset val="129"/>
    </font>
    <font>
      <sz val="14"/>
      <name val="??"/>
      <family val="3"/>
      <charset val="255"/>
    </font>
    <font>
      <sz val="12"/>
      <name val="???"/>
      <family val="1"/>
      <charset val="129"/>
    </font>
    <font>
      <sz val="12"/>
      <name val="???"/>
      <family val="3"/>
      <charset val="255"/>
    </font>
    <font>
      <sz val="10"/>
      <name val="Arial Cyr"/>
      <family val="2"/>
      <charset val="204"/>
    </font>
    <font>
      <sz val="12"/>
      <color indexed="35"/>
      <name val="Courier"/>
      <family val="1"/>
      <charset val="204"/>
    </font>
    <font>
      <sz val="11"/>
      <name val="TimesET"/>
      <family val="1"/>
    </font>
    <font>
      <sz val="12"/>
      <name val="Times New Roman Cyr"/>
      <family val="1"/>
      <charset val="204"/>
    </font>
    <font>
      <sz val="10"/>
      <color indexed="35"/>
      <name val="Courier"/>
      <family val="1"/>
      <charset val="204"/>
    </font>
    <font>
      <u/>
      <sz val="7.5"/>
      <color indexed="12"/>
      <name val="Arial Cyr"/>
      <charset val="204"/>
    </font>
    <font>
      <u/>
      <sz val="7.5"/>
      <color indexed="12"/>
      <name val="Arial Cyr"/>
      <family val="2"/>
      <charset val="204"/>
    </font>
    <font>
      <u/>
      <sz val="16"/>
      <color indexed="72"/>
      <name val="Courier"/>
      <family val="1"/>
      <charset val="204"/>
    </font>
    <font>
      <u/>
      <sz val="7.5"/>
      <color indexed="36"/>
      <name val="Arial Cyr"/>
      <charset val="204"/>
    </font>
    <font>
      <u/>
      <sz val="7.5"/>
      <color indexed="20"/>
      <name val="Arial Cyr"/>
      <family val="2"/>
      <charset val="204"/>
    </font>
    <font>
      <sz val="10"/>
      <color indexed="8"/>
      <name val="Courier"/>
      <family val="1"/>
      <charset val="204"/>
    </font>
    <font>
      <sz val="9"/>
      <name val="Times New Roman Cyr"/>
      <family val="1"/>
      <charset val="204"/>
    </font>
    <font>
      <sz val="10"/>
      <name val="Arial Cyr"/>
      <family val="1"/>
      <charset val="204"/>
    </font>
    <font>
      <sz val="11"/>
      <name val="??"/>
      <family val="3"/>
      <charset val="255"/>
    </font>
    <font>
      <sz val="1"/>
      <color indexed="8"/>
      <name val="Courier"/>
      <family val="1"/>
      <charset val="204"/>
    </font>
    <font>
      <sz val="11"/>
      <name val="??o"/>
      <family val="1"/>
    </font>
    <font>
      <sz val="11"/>
      <name val="돋?o"/>
      <family val="3"/>
      <charset val="129"/>
    </font>
    <font>
      <sz val="10"/>
      <name val="??A1"/>
      <family val="3"/>
    </font>
    <font>
      <sz val="12"/>
      <name val="1UA핤1"/>
      <family val="1"/>
      <charset val="129"/>
    </font>
    <font>
      <sz val="11"/>
      <name val="??"/>
      <family val="3"/>
      <charset val="129"/>
    </font>
    <font>
      <sz val="11"/>
      <name val="돋움"/>
      <charset val="129"/>
    </font>
    <font>
      <sz val="10"/>
      <name val="Helv"/>
      <family val="2"/>
    </font>
    <font>
      <sz val="10"/>
      <name val="Arial"/>
      <family val="2"/>
      <charset val="204"/>
    </font>
    <font>
      <sz val="12"/>
      <name val="Arial"/>
      <family val="2"/>
    </font>
    <font>
      <sz val="11"/>
      <name val="??o"/>
      <family val="3"/>
    </font>
    <font>
      <sz val="11"/>
      <name val="돋움"/>
      <family val="3"/>
      <charset val="255"/>
    </font>
    <font>
      <sz val="10"/>
      <name val="Helv"/>
    </font>
    <font>
      <sz val="10"/>
      <name val="Helv"/>
      <family val="2"/>
      <charset val="204"/>
    </font>
    <font>
      <sz val="10"/>
      <color indexed="8"/>
      <name val="MS Sans Serif"/>
      <family val="2"/>
      <charset val="204"/>
    </font>
    <font>
      <sz val="10"/>
      <name val="Helv"/>
      <charset val="204"/>
    </font>
    <font>
      <sz val="11"/>
      <name val="©¤›¸©"/>
      <family val="3"/>
      <charset val="129"/>
    </font>
    <font>
      <sz val="1"/>
      <color indexed="16"/>
      <name val="Courier"/>
      <family val="1"/>
      <charset val="204"/>
    </font>
    <font>
      <b/>
      <sz val="1"/>
      <color indexed="16"/>
      <name val="Courier"/>
      <family val="1"/>
      <charset val="204"/>
    </font>
    <font>
      <sz val="12"/>
      <color indexed="8"/>
      <name val="Courier"/>
      <family val="1"/>
      <charset val="204"/>
    </font>
    <font>
      <sz val="12"/>
      <color indexed="8"/>
      <name val="Courier"/>
      <family val="3"/>
    </font>
    <font>
      <b/>
      <sz val="10"/>
      <name val="Arial Cyr"/>
      <charset val="204"/>
    </font>
    <font>
      <sz val="1"/>
      <color indexed="8"/>
      <name val="Courier"/>
      <family val="3"/>
    </font>
    <font>
      <b/>
      <sz val="18"/>
      <color indexed="8"/>
      <name val="Courier"/>
      <family val="1"/>
      <charset val="204"/>
    </font>
    <font>
      <b/>
      <sz val="1"/>
      <color indexed="8"/>
      <name val="Courier"/>
      <family val="1"/>
      <charset val="204"/>
    </font>
    <font>
      <b/>
      <sz val="12"/>
      <color indexed="8"/>
      <name val="Courier"/>
      <family val="1"/>
      <charset val="204"/>
    </font>
    <font>
      <sz val="14"/>
      <name val="¾©"/>
      <charset val="204"/>
    </font>
    <font>
      <sz val="14"/>
      <name val="?©"/>
      <charset val="204"/>
    </font>
    <font>
      <sz val="12"/>
      <name val="¾©"/>
      <charset val="204"/>
    </font>
    <font>
      <sz val="11"/>
      <color indexed="8"/>
      <name val="Calibri"/>
      <family val="2"/>
      <charset val="204"/>
    </font>
    <font>
      <sz val="11"/>
      <color indexed="9"/>
      <name val="Calibri"/>
      <family val="2"/>
      <charset val="204"/>
    </font>
    <font>
      <sz val="12"/>
      <name val="???A?"/>
      <family val="1"/>
    </font>
    <font>
      <sz val="12"/>
      <name val="?UAAA?"/>
      <family val="1"/>
    </font>
    <font>
      <sz val="11"/>
      <name val="??oA?"/>
      <family val="3"/>
    </font>
    <font>
      <sz val="12"/>
      <name val="±???A?"/>
      <charset val="204"/>
    </font>
    <font>
      <sz val="12"/>
      <name val="±???A?"/>
      <family val="3"/>
      <charset val="129"/>
    </font>
    <font>
      <sz val="12"/>
      <name val="µ??oA?p"/>
      <charset val="204"/>
    </font>
    <font>
      <sz val="12"/>
      <name val="??A1"/>
      <family val="3"/>
    </font>
    <font>
      <sz val="10"/>
      <color indexed="72"/>
      <name val="Courier"/>
      <family val="1"/>
      <charset val="204"/>
    </font>
    <font>
      <sz val="10"/>
      <color indexed="0"/>
      <name val="Courier"/>
      <family val="1"/>
      <charset val="204"/>
    </font>
    <font>
      <sz val="12"/>
      <color indexed="72"/>
      <name val="Courier"/>
      <family val="1"/>
      <charset val="204"/>
    </font>
    <font>
      <sz val="12"/>
      <name val="±¼¸²Ã¼"/>
      <charset val="204"/>
    </font>
    <font>
      <sz val="12"/>
      <name val="¹ÙÅÁÃ¼"/>
      <charset val="204"/>
    </font>
    <font>
      <sz val="12"/>
      <name val="?UAAA?"/>
      <charset val="204"/>
    </font>
    <font>
      <sz val="11"/>
      <name val="µ??o"/>
      <charset val="204"/>
    </font>
    <font>
      <sz val="11"/>
      <name val="µ¸¿ò"/>
      <charset val="204"/>
    </font>
    <font>
      <sz val="12"/>
      <name val="µ¸¿òÃ¼p"/>
      <charset val="204"/>
    </font>
    <font>
      <sz val="12"/>
      <name val="¹UAAA¼"/>
      <family val="3"/>
      <charset val="129"/>
    </font>
    <font>
      <sz val="12"/>
      <name val="?UAAA?"/>
      <family val="2"/>
      <charset val="204"/>
    </font>
    <font>
      <sz val="12"/>
      <name val="¹ÙÅÁÃ¼"/>
      <family val="2"/>
      <charset val="204"/>
    </font>
    <font>
      <sz val="12"/>
      <name val="?iA¶"/>
      <charset val="204"/>
    </font>
    <font>
      <sz val="12"/>
      <name val="¸íÁ¶"/>
      <charset val="204"/>
    </font>
    <font>
      <sz val="12"/>
      <name val="?iA¶"/>
      <family val="2"/>
      <charset val="204"/>
    </font>
    <font>
      <sz val="12"/>
      <name val="¸íÁ¶"/>
      <family val="2"/>
      <charset val="204"/>
    </font>
    <font>
      <sz val="11"/>
      <name val="µ??oA?"/>
      <charset val="204"/>
    </font>
    <font>
      <sz val="11"/>
      <name val="µ¸¿òÃ¼"/>
      <charset val="204"/>
    </font>
    <font>
      <sz val="12"/>
      <name val="µ??oA?"/>
      <charset val="204"/>
    </font>
    <font>
      <sz val="12"/>
      <name val="µ¸¿òÃ¼"/>
      <charset val="204"/>
    </font>
    <font>
      <sz val="14"/>
      <name val="–?’©"/>
      <family val="3"/>
      <charset val="255"/>
    </font>
    <font>
      <sz val="11"/>
      <name val="Arial"/>
      <family val="2"/>
    </font>
    <font>
      <sz val="10"/>
      <name val="Times New Roman"/>
      <family val="1"/>
    </font>
    <font>
      <sz val="11"/>
      <color indexed="16"/>
      <name val="Calibri"/>
      <family val="2"/>
      <charset val="204"/>
    </font>
    <font>
      <sz val="11"/>
      <color indexed="20"/>
      <name val="Calibri"/>
      <family val="2"/>
      <charset val="204"/>
    </font>
    <font>
      <b/>
      <sz val="10"/>
      <name val="Arial"/>
      <family val="2"/>
      <charset val="162"/>
    </font>
    <font>
      <sz val="10"/>
      <name val="Arial"/>
      <family val="2"/>
      <charset val="162"/>
    </font>
    <font>
      <sz val="8"/>
      <color indexed="20"/>
      <name val="Tahoma"/>
      <family val="2"/>
    </font>
    <font>
      <sz val="10"/>
      <name val="?UAAA?"/>
      <family val="1"/>
    </font>
    <font>
      <sz val="10"/>
      <name val="Courier"/>
      <family val="1"/>
      <charset val="204"/>
    </font>
    <font>
      <b/>
      <sz val="11"/>
      <color indexed="53"/>
      <name val="Calibri"/>
      <family val="2"/>
      <charset val="204"/>
    </font>
    <font>
      <b/>
      <sz val="11"/>
      <color indexed="52"/>
      <name val="Calibri"/>
      <family val="2"/>
      <charset val="204"/>
    </font>
    <font>
      <b/>
      <sz val="10"/>
      <name val="Helv"/>
      <family val="2"/>
    </font>
    <font>
      <b/>
      <sz val="11"/>
      <color indexed="9"/>
      <name val="Calibri"/>
      <family val="2"/>
      <charset val="204"/>
    </font>
    <font>
      <i/>
      <sz val="8"/>
      <color indexed="10"/>
      <name val="Tahoma"/>
      <family val="2"/>
    </font>
    <font>
      <sz val="11"/>
      <name val="굴림체"/>
      <family val="3"/>
      <charset val="129"/>
    </font>
    <font>
      <sz val="10"/>
      <color indexed="8"/>
      <name val="Arial"/>
      <family val="2"/>
    </font>
    <font>
      <sz val="10"/>
      <name val="MS Sans Serif"/>
      <family val="2"/>
    </font>
    <font>
      <sz val="12"/>
      <name val="바탕체"/>
      <family val="1"/>
      <charset val="129"/>
    </font>
    <font>
      <sz val="8"/>
      <color indexed="19"/>
      <name val="Tahoma"/>
      <family val="2"/>
    </font>
    <font>
      <b/>
      <sz val="11"/>
      <color indexed="8"/>
      <name val="Calibri"/>
      <family val="2"/>
      <charset val="204"/>
    </font>
    <font>
      <i/>
      <sz val="8"/>
      <color indexed="11"/>
      <name val="Tahoma"/>
      <family val="2"/>
    </font>
    <font>
      <sz val="10"/>
      <name val="Baltica"/>
    </font>
    <font>
      <sz val="10"/>
      <name val="Baltica"/>
      <charset val="204"/>
    </font>
    <font>
      <i/>
      <sz val="11"/>
      <color indexed="23"/>
      <name val="Calibri"/>
      <family val="2"/>
      <charset val="204"/>
    </font>
    <font>
      <i/>
      <sz val="1"/>
      <color indexed="18"/>
      <name val="Courier"/>
      <family val="1"/>
      <charset val="204"/>
    </font>
    <font>
      <i/>
      <sz val="1"/>
      <color indexed="16"/>
      <name val="Courier"/>
      <family val="1"/>
      <charset val="204"/>
    </font>
    <font>
      <i/>
      <sz val="8"/>
      <color indexed="12"/>
      <name val="Tahoma"/>
      <family val="2"/>
    </font>
    <font>
      <sz val="11"/>
      <color indexed="17"/>
      <name val="Calibri"/>
      <family val="2"/>
      <charset val="204"/>
    </font>
    <font>
      <sz val="8"/>
      <name val="Arial"/>
      <family val="2"/>
    </font>
    <font>
      <sz val="8"/>
      <name val="Arial"/>
      <family val="2"/>
      <charset val="204"/>
    </font>
    <font>
      <b/>
      <sz val="12"/>
      <name val="Helv"/>
      <family val="2"/>
    </font>
    <font>
      <b/>
      <sz val="12"/>
      <name val="Arial"/>
      <family val="2"/>
    </font>
    <font>
      <b/>
      <sz val="15"/>
      <color indexed="62"/>
      <name val="Calibri"/>
      <family val="2"/>
      <charset val="204"/>
    </font>
    <font>
      <b/>
      <sz val="18"/>
      <name val="Arial"/>
      <family val="2"/>
      <charset val="204"/>
    </font>
    <font>
      <b/>
      <sz val="15"/>
      <color indexed="56"/>
      <name val="Calibri"/>
      <family val="2"/>
      <charset val="204"/>
    </font>
    <font>
      <b/>
      <sz val="13"/>
      <color indexed="62"/>
      <name val="Calibri"/>
      <family val="2"/>
      <charset val="204"/>
    </font>
    <font>
      <b/>
      <sz val="12"/>
      <name val="Arial"/>
      <family val="2"/>
      <charset val="204"/>
    </font>
    <font>
      <b/>
      <sz val="13"/>
      <color indexed="56"/>
      <name val="Calibri"/>
      <family val="2"/>
      <charset val="204"/>
    </font>
    <font>
      <b/>
      <sz val="11"/>
      <color indexed="62"/>
      <name val="Calibri"/>
      <family val="2"/>
      <charset val="204"/>
    </font>
    <font>
      <b/>
      <sz val="11"/>
      <color indexed="56"/>
      <name val="Calibri"/>
      <family val="2"/>
      <charset val="204"/>
    </font>
    <font>
      <u/>
      <sz val="10"/>
      <color indexed="12"/>
      <name val="Arial"/>
      <family val="2"/>
    </font>
    <font>
      <sz val="12"/>
      <name val="Arial Cyr"/>
      <charset val="204"/>
    </font>
    <font>
      <sz val="12"/>
      <color indexed="0"/>
      <name val="Courier"/>
      <family val="1"/>
      <charset val="204"/>
    </font>
    <font>
      <sz val="11"/>
      <color indexed="62"/>
      <name val="Calibri"/>
      <family val="2"/>
      <charset val="204"/>
    </font>
    <font>
      <sz val="8"/>
      <color indexed="8"/>
      <name val="Tahoma"/>
      <family val="2"/>
    </font>
    <font>
      <sz val="11"/>
      <color indexed="53"/>
      <name val="Calibri"/>
      <family val="2"/>
      <charset val="204"/>
    </font>
    <font>
      <sz val="11"/>
      <color indexed="52"/>
      <name val="Calibri"/>
      <family val="2"/>
      <charset val="204"/>
    </font>
    <font>
      <sz val="10"/>
      <name val="MS Sans Serif"/>
      <family val="2"/>
      <charset val="204"/>
    </font>
    <font>
      <b/>
      <sz val="11"/>
      <name val="Helv"/>
      <family val="2"/>
    </font>
    <font>
      <sz val="12"/>
      <name val="Tms Rmn"/>
      <charset val="204"/>
    </font>
    <font>
      <sz val="11"/>
      <color indexed="60"/>
      <name val="Calibri"/>
      <family val="2"/>
      <charset val="204"/>
    </font>
    <font>
      <b/>
      <i/>
      <sz val="16"/>
      <name val="Helv"/>
    </font>
    <font>
      <sz val="12"/>
      <name val="№ЩЕБГј"/>
      <family val="1"/>
      <charset val="129"/>
    </font>
    <font>
      <b/>
      <sz val="11"/>
      <color indexed="63"/>
      <name val="Calibri"/>
      <family val="2"/>
      <charset val="204"/>
    </font>
    <font>
      <i/>
      <sz val="8"/>
      <color indexed="23"/>
      <name val="Tahoma"/>
      <family val="2"/>
    </font>
    <font>
      <sz val="8"/>
      <name val="Tahoma"/>
      <family val="2"/>
    </font>
    <font>
      <b/>
      <sz val="10"/>
      <name val="MS Sans Serif"/>
      <family val="2"/>
      <charset val="204"/>
    </font>
    <font>
      <sz val="10"/>
      <color indexed="8"/>
      <name val="Arial"/>
      <family val="2"/>
      <charset val="204"/>
    </font>
    <font>
      <b/>
      <sz val="10"/>
      <color indexed="8"/>
      <name val="Courier New"/>
      <family val="3"/>
      <charset val="204"/>
    </font>
    <font>
      <b/>
      <sz val="10"/>
      <color indexed="8"/>
      <name val="Times New Roman"/>
      <family val="1"/>
      <charset val="204"/>
    </font>
    <font>
      <b/>
      <sz val="9"/>
      <color indexed="8"/>
      <name val="Courier New"/>
      <family val="3"/>
      <charset val="204"/>
    </font>
    <font>
      <sz val="8"/>
      <color indexed="8"/>
      <name val="Courier New"/>
      <family val="3"/>
      <charset val="204"/>
    </font>
    <font>
      <sz val="7"/>
      <color indexed="8"/>
      <name val="Times New Roman"/>
      <family val="1"/>
      <charset val="204"/>
    </font>
    <font>
      <b/>
      <sz val="6"/>
      <color indexed="8"/>
      <name val="Arial"/>
      <family val="2"/>
      <charset val="204"/>
    </font>
    <font>
      <sz val="12"/>
      <name val="굴림체"/>
      <family val="3"/>
      <charset val="129"/>
    </font>
    <font>
      <b/>
      <sz val="18"/>
      <color indexed="62"/>
      <name val="Cambria"/>
      <family val="2"/>
      <charset val="204"/>
    </font>
    <font>
      <b/>
      <sz val="18"/>
      <color indexed="56"/>
      <name val="Cambria"/>
      <family val="2"/>
      <charset val="204"/>
    </font>
    <font>
      <sz val="8"/>
      <color indexed="18"/>
      <name val="Tahoma"/>
      <family val="2"/>
    </font>
    <font>
      <i/>
      <sz val="8"/>
      <color indexed="8"/>
      <name val="Tahoma"/>
      <family val="2"/>
    </font>
    <font>
      <sz val="11"/>
      <color indexed="10"/>
      <name val="Calibri"/>
      <family val="2"/>
      <charset val="204"/>
    </font>
    <font>
      <u/>
      <sz val="10"/>
      <color theme="10"/>
      <name val="Times New Roman"/>
      <family val="2"/>
      <charset val="204"/>
    </font>
    <font>
      <sz val="10"/>
      <name val="±јёІГј"/>
      <charset val="204"/>
    </font>
    <font>
      <sz val="12"/>
      <name val="Arial Cyr"/>
      <family val="2"/>
      <charset val="204"/>
    </font>
    <font>
      <sz val="12"/>
      <name val="№ЩЕБГј"/>
      <family val="3"/>
      <charset val="129"/>
    </font>
    <font>
      <sz val="14"/>
      <name val="–?’©"/>
      <family val="3"/>
      <charset val="129"/>
    </font>
    <font>
      <sz val="14"/>
      <name val="–ѕ’©"/>
      <family val="3"/>
      <charset val="129"/>
    </font>
    <font>
      <sz val="10"/>
      <color theme="1"/>
      <name val="Times New Roman"/>
      <family val="2"/>
      <charset val="204"/>
    </font>
    <font>
      <sz val="10"/>
      <name val="Calibri"/>
      <family val="2"/>
      <charset val="204"/>
    </font>
    <font>
      <sz val="10"/>
      <name val="Arial Cyr"/>
    </font>
    <font>
      <sz val="11"/>
      <color indexed="8"/>
      <name val="Times New Roman"/>
      <family val="2"/>
      <charset val="204"/>
    </font>
    <font>
      <sz val="12"/>
      <color theme="1"/>
      <name val="Times New Roman"/>
      <family val="2"/>
      <charset val="204"/>
    </font>
    <font>
      <sz val="12"/>
      <color indexed="8"/>
      <name val="Times New Roman"/>
      <family val="2"/>
      <charset val="204"/>
    </font>
    <font>
      <sz val="12"/>
      <color indexed="24"/>
      <name val="바탕체"/>
      <family val="1"/>
      <charset val="129"/>
    </font>
    <font>
      <b/>
      <sz val="18"/>
      <color indexed="24"/>
      <name val="바탕체"/>
      <family val="1"/>
      <charset val="129"/>
    </font>
    <font>
      <b/>
      <sz val="15"/>
      <color indexed="24"/>
      <name val="바탕체"/>
      <family val="1"/>
      <charset val="129"/>
    </font>
    <font>
      <u/>
      <sz val="8.8000000000000007"/>
      <color indexed="36"/>
      <name val="Arial"/>
      <family val="2"/>
    </font>
    <font>
      <sz val="14"/>
      <name val="뼻뮝"/>
      <family val="3"/>
      <charset val="129"/>
    </font>
    <font>
      <sz val="12"/>
      <name val="┭병릇"/>
      <family val="1"/>
      <charset val="129"/>
    </font>
    <font>
      <sz val="12"/>
      <name val="옢?릇"/>
      <family val="3"/>
      <charset val="129"/>
    </font>
    <font>
      <sz val="14"/>
      <name val="뼻뮝"/>
      <family val="3"/>
      <charset val="255"/>
    </font>
    <font>
      <sz val="10"/>
      <name val="Arial Cyr"/>
      <family val="2"/>
    </font>
    <font>
      <sz val="11"/>
      <color indexed="8"/>
      <name val="ＭＳ Ｐゴシック"/>
      <family val="3"/>
      <charset val="128"/>
    </font>
    <font>
      <sz val="12"/>
      <color theme="1"/>
      <name val="Calibri"/>
      <family val="2"/>
      <charset val="204"/>
      <scheme val="minor"/>
    </font>
    <font>
      <sz val="10"/>
      <name val="Arial"/>
      <family val="2"/>
      <charset val="204"/>
    </font>
    <font>
      <b/>
      <sz val="12"/>
      <name val="Arial Cyr"/>
      <family val="2"/>
      <charset val="204"/>
    </font>
    <font>
      <b/>
      <sz val="14"/>
      <name val="Times New Roman"/>
      <family val="1"/>
      <charset val="204"/>
    </font>
    <font>
      <sz val="11"/>
      <color theme="1"/>
      <name val="Arial"/>
      <family val="2"/>
      <charset val="204"/>
    </font>
    <font>
      <sz val="10"/>
      <name val="Times New Roman"/>
      <family val="1"/>
      <charset val="204"/>
    </font>
    <font>
      <b/>
      <sz val="11"/>
      <name val="Times New Roman"/>
      <family val="1"/>
      <charset val="204"/>
    </font>
    <font>
      <b/>
      <sz val="10"/>
      <name val="Times New Roman"/>
      <family val="1"/>
      <charset val="204"/>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1"/>
      <color theme="1"/>
      <name val="Calibri"/>
      <family val="2"/>
      <charset val="204"/>
      <scheme val="minor"/>
    </font>
    <font>
      <sz val="10"/>
      <name val="바탕체"/>
      <family val="1"/>
      <charset val="204"/>
    </font>
    <font>
      <sz val="12"/>
      <name val="바탕체"/>
      <family val="1"/>
      <charset val="204"/>
    </font>
    <font>
      <sz val="12"/>
      <name val="Arial Narrow"/>
      <family val="2"/>
      <charset val="204"/>
    </font>
    <font>
      <sz val="11"/>
      <color theme="1"/>
      <name val="돋움"/>
      <charset val="204"/>
    </font>
    <font>
      <sz val="14"/>
      <name val="??"/>
      <family val="3"/>
      <charset val="204"/>
    </font>
    <font>
      <sz val="12"/>
      <color indexed="24"/>
      <name val="???"/>
      <family val="1"/>
      <charset val="129"/>
    </font>
    <font>
      <u/>
      <sz val="8.8000000000000007"/>
      <color indexed="36"/>
      <name val="Arial"/>
      <family val="2"/>
      <charset val="204"/>
    </font>
    <font>
      <b/>
      <sz val="12"/>
      <color theme="1"/>
      <name val="Arial Cyr"/>
      <charset val="204"/>
    </font>
    <font>
      <sz val="12"/>
      <name val="???"/>
      <family val="1"/>
      <charset val="255"/>
    </font>
    <font>
      <sz val="12"/>
      <name val="±?????"/>
      <charset val="204"/>
    </font>
    <font>
      <sz val="11"/>
      <name val="TimesET"/>
      <family val="1"/>
      <charset val="204"/>
    </font>
    <font>
      <sz val="12"/>
      <color indexed="15"/>
      <name val="Courier New"/>
      <family val="1"/>
      <charset val="204"/>
    </font>
    <font>
      <sz val="10"/>
      <color indexed="15"/>
      <name val="Courier New"/>
      <family val="1"/>
      <charset val="204"/>
    </font>
    <font>
      <b/>
      <sz val="18"/>
      <color indexed="24"/>
      <name val="???"/>
      <family val="1"/>
      <charset val="129"/>
    </font>
    <font>
      <b/>
      <sz val="15"/>
      <color indexed="24"/>
      <name val="???"/>
      <family val="1"/>
      <charset val="129"/>
    </font>
    <font>
      <sz val="10"/>
      <name val="Arial Cyr"/>
      <family val="1"/>
    </font>
    <font>
      <sz val="12"/>
      <name val="??????"/>
      <charset val="204"/>
    </font>
    <font>
      <sz val="11"/>
      <name val="µ???"/>
      <charset val="204"/>
    </font>
    <font>
      <sz val="11"/>
      <name val="љ©¤›?©"/>
      <family val="3"/>
      <charset val="129"/>
    </font>
    <font>
      <sz val="12"/>
      <name val="¹????¼"/>
      <family val="1"/>
      <charset val="204"/>
    </font>
    <font>
      <sz val="14"/>
      <name val="??"/>
      <family val="3"/>
      <charset val="129"/>
    </font>
    <font>
      <sz val="14"/>
      <name val="园?诙"/>
      <family val="3"/>
      <charset val="204"/>
    </font>
    <font>
      <u/>
      <sz val="11"/>
      <color indexed="36"/>
      <name val="굃굍 굊긕긘긞긏"/>
      <family val="1"/>
      <charset val="129"/>
    </font>
    <font>
      <sz val="12"/>
      <name val="Arial"/>
      <family val="2"/>
      <charset val="204"/>
    </font>
    <font>
      <sz val="11"/>
      <name val="돋움"/>
      <family val="3"/>
    </font>
    <font>
      <sz val="1"/>
      <color indexed="8"/>
      <name val="Courier New"/>
      <family val="3"/>
      <charset val="204"/>
    </font>
    <font>
      <sz val="14"/>
      <name val="–ѕ’©"/>
      <charset val="204"/>
    </font>
    <font>
      <sz val="1"/>
      <color indexed="16"/>
      <name val="Courier"/>
      <family val="3"/>
    </font>
    <font>
      <b/>
      <sz val="18"/>
      <color indexed="24"/>
      <name val="¹UAAA¼"/>
      <family val="1"/>
      <charset val="204"/>
    </font>
    <font>
      <b/>
      <sz val="15"/>
      <color indexed="24"/>
      <name val="¹UAAA¼"/>
      <family val="1"/>
      <charset val="204"/>
    </font>
    <font>
      <sz val="12"/>
      <name val="–ѕ’©"/>
      <charset val="204"/>
    </font>
    <font>
      <sz val="1"/>
      <color indexed="16"/>
      <name val="Courier New"/>
      <family val="1"/>
      <charset val="204"/>
    </font>
    <font>
      <sz val="12"/>
      <color indexed="8"/>
      <name val="Courier New"/>
      <family val="1"/>
      <charset val="204"/>
    </font>
    <font>
      <sz val="14"/>
      <name val="?©"/>
      <family val="2"/>
      <charset val="204"/>
    </font>
    <font>
      <sz val="14"/>
      <name val="¾©"/>
      <family val="2"/>
      <charset val="204"/>
    </font>
    <font>
      <sz val="11"/>
      <name val="돋움"/>
      <charset val="204"/>
    </font>
    <font>
      <sz val="10"/>
      <name val="굴림체"/>
      <family val="3"/>
      <charset val="204"/>
    </font>
    <font>
      <sz val="10"/>
      <name val="굴림체"/>
      <family val="3"/>
      <charset val="129"/>
    </font>
    <font>
      <sz val="11"/>
      <color indexed="8"/>
      <name val="맑은 고딕"/>
      <family val="3"/>
      <charset val="204"/>
    </font>
    <font>
      <sz val="12"/>
      <color indexed="8"/>
      <name val="新細明體"/>
      <family val="1"/>
      <charset val="136"/>
    </font>
    <font>
      <u/>
      <sz val="12"/>
      <name val="바탕체"/>
      <family val="1"/>
      <charset val="204"/>
    </font>
    <font>
      <u/>
      <sz val="12"/>
      <name val="바탕체"/>
      <family val="1"/>
      <charset val="129"/>
    </font>
    <font>
      <sz val="11"/>
      <color indexed="9"/>
      <name val="맑은 고딕"/>
      <family val="3"/>
      <charset val="204"/>
    </font>
    <font>
      <sz val="12"/>
      <color indexed="9"/>
      <name val="新細明體"/>
      <family val="1"/>
      <charset val="136"/>
    </font>
    <font>
      <sz val="12"/>
      <name val="???A?"/>
      <family val="3"/>
    </font>
    <font>
      <sz val="10"/>
      <color indexed="8"/>
      <name val="Courier New"/>
      <family val="1"/>
      <charset val="204"/>
    </font>
    <font>
      <sz val="11"/>
      <name val="μ¸¿o"/>
      <family val="3"/>
      <charset val="129"/>
    </font>
    <font>
      <sz val="10"/>
      <name val="μ¸¿oA¼"/>
      <family val="3"/>
      <charset val="129"/>
    </font>
    <font>
      <sz val="10"/>
      <name val="µ¸¿òÃ¼"/>
      <family val="3"/>
      <charset val="129"/>
    </font>
    <font>
      <sz val="12"/>
      <name val="¹ÙÅÁÃ¼"/>
      <family val="3"/>
      <charset val="129"/>
    </font>
    <font>
      <sz val="11"/>
      <name val="µ¸¿ò"/>
      <family val="3"/>
      <charset val="129"/>
    </font>
    <font>
      <sz val="10"/>
      <name val="¹UAAA¼"/>
      <family val="1"/>
      <charset val="129"/>
    </font>
    <font>
      <sz val="10"/>
      <name val="¹ÙÅÁÃ¼"/>
      <family val="1"/>
      <charset val="129"/>
    </font>
    <font>
      <sz val="11"/>
      <name val="μ¸¿oA¼"/>
      <family val="3"/>
      <charset val="129"/>
    </font>
    <font>
      <sz val="11"/>
      <name val="µ¸¿òÃ¼"/>
      <family val="3"/>
      <charset val="129"/>
    </font>
    <font>
      <sz val="12"/>
      <name val="μ¸¿oA¼"/>
      <family val="3"/>
      <charset val="129"/>
    </font>
    <font>
      <sz val="7"/>
      <name val="Small Fonts"/>
      <family val="2"/>
    </font>
    <font>
      <sz val="8"/>
      <name val="굴림체"/>
      <family val="3"/>
      <charset val="129"/>
    </font>
    <font>
      <b/>
      <sz val="10"/>
      <name val="MS Sans Serif"/>
      <family val="2"/>
    </font>
    <font>
      <b/>
      <sz val="18"/>
      <color indexed="62"/>
      <name val="Cambria"/>
      <family val="1"/>
      <charset val="204"/>
    </font>
    <font>
      <sz val="11"/>
      <color theme="1"/>
      <name val="Times New Roman"/>
      <family val="2"/>
      <charset val="204"/>
    </font>
    <font>
      <sz val="10"/>
      <name val="Arial Cyr"/>
      <charset val="186"/>
    </font>
    <font>
      <sz val="11"/>
      <color theme="1"/>
      <name val="Calibri"/>
      <family val="2"/>
      <charset val="162"/>
      <scheme val="minor"/>
    </font>
    <font>
      <sz val="11"/>
      <color rgb="FF006100"/>
      <name val="Times New Roman"/>
      <family val="2"/>
      <charset val="204"/>
    </font>
    <font>
      <sz val="12"/>
      <color indexed="10"/>
      <name val="新細明體"/>
      <family val="1"/>
      <charset val="136"/>
    </font>
    <font>
      <b/>
      <sz val="12"/>
      <color indexed="52"/>
      <name val="新細明體"/>
      <family val="1"/>
      <charset val="136"/>
    </font>
    <font>
      <u/>
      <sz val="11"/>
      <color indexed="12"/>
      <name val="굃굍 굊긕긘긞긏"/>
      <family val="1"/>
      <charset val="129"/>
    </font>
    <font>
      <sz val="12"/>
      <color indexed="20"/>
      <name val="新細明體"/>
      <family val="1"/>
      <charset val="136"/>
    </font>
    <font>
      <u/>
      <sz val="11"/>
      <color indexed="36"/>
      <name val="돋움"/>
      <family val="3"/>
      <charset val="129"/>
    </font>
    <font>
      <sz val="12"/>
      <color indexed="60"/>
      <name val="新細明體"/>
      <family val="1"/>
      <charset val="136"/>
    </font>
    <font>
      <i/>
      <sz val="12"/>
      <color indexed="23"/>
      <name val="新細明體"/>
      <family val="1"/>
      <charset val="136"/>
    </font>
    <font>
      <b/>
      <sz val="12"/>
      <color indexed="9"/>
      <name val="新細明體"/>
      <family val="1"/>
      <charset val="136"/>
    </font>
    <font>
      <sz val="10"/>
      <name val="TimesET"/>
      <family val="1"/>
    </font>
    <font>
      <sz val="12"/>
      <color indexed="52"/>
      <name val="新細明體"/>
      <family val="1"/>
      <charset val="136"/>
    </font>
    <font>
      <b/>
      <sz val="12"/>
      <color indexed="8"/>
      <name val="新細明體"/>
      <family val="1"/>
      <charset val="136"/>
    </font>
    <font>
      <sz val="12"/>
      <color indexed="62"/>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b/>
      <sz val="18"/>
      <color indexed="62"/>
      <name val="맑은 고딕"/>
      <family val="3"/>
      <charset val="129"/>
    </font>
    <font>
      <sz val="12"/>
      <color indexed="17"/>
      <name val="新細明體"/>
      <family val="1"/>
      <charset val="136"/>
    </font>
    <font>
      <b/>
      <sz val="12"/>
      <color indexed="63"/>
      <name val="新細明體"/>
      <family val="1"/>
      <charset val="136"/>
    </font>
    <font>
      <sz val="13"/>
      <name val="Times New Roman"/>
      <family val="1"/>
      <charset val="204"/>
    </font>
    <font>
      <b/>
      <sz val="13"/>
      <name val="Times New Roman"/>
      <family val="1"/>
      <charset val="204"/>
    </font>
    <font>
      <sz val="16"/>
      <name val="Times New Roman"/>
      <family val="1"/>
      <charset val="204"/>
    </font>
    <font>
      <sz val="9"/>
      <name val="Times New Roman"/>
      <family val="1"/>
      <charset val="204"/>
    </font>
    <font>
      <b/>
      <sz val="12"/>
      <color theme="0"/>
      <name val="Times New Roman"/>
      <family val="1"/>
      <charset val="204"/>
    </font>
    <font>
      <sz val="13"/>
      <color theme="1"/>
      <name val="Times New Roman"/>
      <family val="1"/>
      <charset val="204"/>
    </font>
  </fonts>
  <fills count="108">
    <fill>
      <patternFill patternType="none"/>
    </fill>
    <fill>
      <patternFill patternType="gray125"/>
    </fill>
    <fill>
      <patternFill patternType="solid">
        <fgColor rgb="FFFFFFCC"/>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64"/>
      </patternFill>
    </fill>
    <fill>
      <patternFill patternType="solid">
        <fgColor indexed="31"/>
        <bgColor indexed="41"/>
      </patternFill>
    </fill>
    <fill>
      <patternFill patternType="solid">
        <fgColor indexed="31"/>
      </patternFill>
    </fill>
    <fill>
      <patternFill patternType="solid">
        <fgColor indexed="45"/>
        <bgColor indexed="50"/>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45"/>
      </patternFill>
    </fill>
    <fill>
      <patternFill patternType="solid">
        <fgColor indexed="46"/>
      </patternFill>
    </fill>
    <fill>
      <patternFill patternType="solid">
        <fgColor indexed="27"/>
        <bgColor indexed="42"/>
      </patternFill>
    </fill>
    <fill>
      <patternFill patternType="solid">
        <fgColor indexed="27"/>
      </patternFill>
    </fill>
    <fill>
      <patternFill patternType="solid">
        <fgColor indexed="47"/>
        <bgColor indexed="41"/>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50"/>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30"/>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53"/>
      </patternFill>
    </fill>
    <fill>
      <patternFill patternType="solid">
        <fgColor indexed="45"/>
        <bgColor indexed="45"/>
      </patternFill>
    </fill>
    <fill>
      <patternFill patternType="mediumGray">
        <bgColor indexed="22"/>
      </patternFill>
    </fill>
    <fill>
      <patternFill patternType="solid">
        <fgColor indexed="9"/>
        <bgColor indexed="9"/>
      </patternFill>
    </fill>
    <fill>
      <patternFill patternType="solid">
        <fgColor indexed="22"/>
      </patternFill>
    </fill>
    <fill>
      <patternFill patternType="solid">
        <fgColor indexed="55"/>
      </patternFill>
    </fill>
    <fill>
      <patternFill patternType="solid">
        <fgColor indexed="2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6"/>
        <bgColor indexed="64"/>
      </patternFill>
    </fill>
    <fill>
      <patternFill patternType="solid">
        <fgColor indexed="43"/>
        <bgColor indexed="43"/>
      </patternFill>
    </fill>
    <fill>
      <patternFill patternType="solid">
        <fgColor indexed="43"/>
      </patternFill>
    </fill>
    <fill>
      <patternFill patternType="solid">
        <fgColor indexed="26"/>
      </patternFill>
    </fill>
    <fill>
      <patternFill patternType="solid">
        <fgColor indexed="8"/>
        <bgColor indexed="8"/>
      </patternFill>
    </fill>
    <fill>
      <patternFill patternType="mediumGray">
        <fgColor indexed="22"/>
      </patternFill>
    </fill>
    <fill>
      <patternFill patternType="solid">
        <fgColor indexed="9"/>
      </patternFill>
    </fill>
    <fill>
      <patternFill patternType="solid">
        <fgColor indexed="22"/>
        <bgColor indexed="25"/>
      </patternFill>
    </fill>
    <fill>
      <patternFill patternType="solid">
        <fgColor rgb="FFC6EFCE"/>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indexed="9"/>
        <bgColor indexed="26"/>
      </patternFill>
    </fill>
    <fill>
      <patternFill patternType="solid">
        <fgColor indexed="41"/>
        <bgColor indexed="22"/>
      </patternFill>
    </fill>
    <fill>
      <patternFill patternType="lightGray"/>
    </fill>
    <fill>
      <patternFill patternType="solid">
        <fgColor indexed="31"/>
        <bgColor indexed="22"/>
      </patternFill>
    </fill>
    <fill>
      <patternFill patternType="solid">
        <fgColor indexed="45"/>
        <bgColor indexed="29"/>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29"/>
        <bgColor indexed="45"/>
      </patternFill>
    </fill>
    <fill>
      <patternFill patternType="solid">
        <fgColor indexed="54"/>
        <bgColor indexed="23"/>
      </patternFill>
    </fill>
    <fill>
      <patternFill patternType="solid">
        <fgColor indexed="25"/>
        <bgColor indexed="61"/>
      </patternFill>
    </fill>
    <fill>
      <patternFill patternType="solid">
        <fgColor indexed="55"/>
        <bgColor indexed="24"/>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bgColor indexed="64"/>
      </patternFill>
    </fill>
    <fill>
      <patternFill patternType="solid">
        <fgColor rgb="FFFFFF00"/>
        <bgColor indexed="64"/>
      </patternFill>
    </fill>
    <fill>
      <patternFill patternType="solid">
        <fgColor rgb="FFCCFF33"/>
        <bgColor indexed="64"/>
      </patternFill>
    </fill>
    <fill>
      <patternFill patternType="solid">
        <fgColor rgb="FFCCFFFF"/>
        <bgColor indexed="64"/>
      </patternFill>
    </fill>
    <fill>
      <patternFill patternType="solid">
        <fgColor rgb="FFFF00FF"/>
        <bgColor indexed="64"/>
      </patternFill>
    </fill>
    <fill>
      <patternFill patternType="solid">
        <fgColor rgb="FFFFFF99"/>
        <bgColor indexed="64"/>
      </patternFill>
    </fill>
    <fill>
      <patternFill patternType="solid">
        <fgColor rgb="FF66FFFF"/>
        <bgColor indexed="64"/>
      </patternFill>
    </fill>
    <fill>
      <patternFill patternType="solid">
        <fgColor rgb="FFFFFF66"/>
        <bgColor indexed="64"/>
      </patternFill>
    </fill>
    <fill>
      <patternFill patternType="solid">
        <fgColor rgb="FFFF66CC"/>
        <bgColor indexed="64"/>
      </patternFill>
    </fill>
    <fill>
      <patternFill patternType="solid">
        <fgColor rgb="FFFF0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2"/>
      </left>
      <right style="thin">
        <color indexed="62"/>
      </right>
      <top style="thin">
        <color indexed="62"/>
      </top>
      <bottom style="thin">
        <color indexed="62"/>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62"/>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thin">
        <color indexed="31"/>
      </left>
      <right style="thin">
        <color indexed="62"/>
      </right>
      <top style="thin">
        <color indexed="31"/>
      </top>
      <bottom style="thin">
        <color indexed="62"/>
      </bottom>
      <diagonal/>
    </border>
    <border>
      <left/>
      <right/>
      <top/>
      <bottom style="double">
        <color indexed="52"/>
      </bottom>
      <diagonal/>
    </border>
    <border>
      <left style="double">
        <color indexed="11"/>
      </left>
      <right style="double">
        <color indexed="11"/>
      </right>
      <top style="double">
        <color indexed="11"/>
      </top>
      <bottom style="double">
        <color indexed="1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30"/>
      </left>
      <right style="thin">
        <color indexed="30"/>
      </right>
      <top style="thin">
        <color indexed="30"/>
      </top>
      <bottom style="thin">
        <color indexed="30"/>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23"/>
      </left>
      <right style="hair">
        <color indexed="23"/>
      </right>
      <top style="hair">
        <color indexed="23"/>
      </top>
      <bottom style="hair">
        <color indexed="23"/>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8"/>
      </top>
      <bottom style="double">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15788">
    <xf numFmtId="0" fontId="0" fillId="0" borderId="0"/>
    <xf numFmtId="0" fontId="3" fillId="0" borderId="0"/>
    <xf numFmtId="0" fontId="3" fillId="0" borderId="0"/>
    <xf numFmtId="0" fontId="5" fillId="0" borderId="0"/>
    <xf numFmtId="0" fontId="4" fillId="0" borderId="0"/>
    <xf numFmtId="0" fontId="5" fillId="0" borderId="0"/>
    <xf numFmtId="0" fontId="8" fillId="0" borderId="0"/>
    <xf numFmtId="0" fontId="9" fillId="10" borderId="0">
      <alignment horizontal="centerContinuous" vertical="center"/>
    </xf>
    <xf numFmtId="0" fontId="10" fillId="0" borderId="0"/>
    <xf numFmtId="0" fontId="11" fillId="0" borderId="0"/>
    <xf numFmtId="175" fontId="13" fillId="0" borderId="0" applyFont="0" applyFill="0" applyBorder="0" applyAlignment="0" applyProtection="0"/>
    <xf numFmtId="176" fontId="14" fillId="0" borderId="0" applyFont="0" applyFill="0" applyBorder="0" applyAlignment="0" applyProtection="0"/>
    <xf numFmtId="0" fontId="14" fillId="0" borderId="0"/>
    <xf numFmtId="0" fontId="14" fillId="0" borderId="0"/>
    <xf numFmtId="0" fontId="14" fillId="0" borderId="0" applyNumberFormat="0" applyProtection="0"/>
    <xf numFmtId="177" fontId="14" fillId="0" borderId="0" applyFont="0" applyFill="0" applyBorder="0" applyAlignment="0" applyProtection="0"/>
    <xf numFmtId="0" fontId="14" fillId="0" borderId="0"/>
    <xf numFmtId="0" fontId="14" fillId="0" borderId="0"/>
    <xf numFmtId="0" fontId="14" fillId="0" borderId="0"/>
    <xf numFmtId="178" fontId="15" fillId="0" borderId="0">
      <protection locked="0"/>
    </xf>
    <xf numFmtId="0" fontId="16" fillId="0" borderId="0"/>
    <xf numFmtId="0" fontId="17" fillId="0" borderId="0"/>
    <xf numFmtId="178" fontId="18" fillId="0" borderId="0">
      <protection locked="0"/>
    </xf>
    <xf numFmtId="0" fontId="16" fillId="0" borderId="0"/>
    <xf numFmtId="178" fontId="18" fillId="0" borderId="0">
      <protection locked="0"/>
    </xf>
    <xf numFmtId="0" fontId="17" fillId="0" borderId="0"/>
    <xf numFmtId="178" fontId="18" fillId="0" borderId="0">
      <protection locked="0"/>
    </xf>
    <xf numFmtId="178" fontId="18" fillId="0" borderId="0">
      <protection locked="0"/>
    </xf>
    <xf numFmtId="0" fontId="14" fillId="0" borderId="0" applyNumberForma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xf numFmtId="178" fontId="21" fillId="0" borderId="0">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xf numFmtId="0" fontId="19" fillId="0" borderId="0" applyNumberFormat="0" applyFill="0" applyBorder="0" applyAlignment="0" applyProtection="0">
      <alignment vertical="top"/>
      <protection locked="0"/>
    </xf>
    <xf numFmtId="179" fontId="3" fillId="0" borderId="0" applyFont="0" applyFill="0" applyBorder="0" applyAlignment="0" applyProtection="0"/>
    <xf numFmtId="0" fontId="3" fillId="0" borderId="0"/>
    <xf numFmtId="180" fontId="3" fillId="0" borderId="0" applyFont="0" applyFill="0" applyBorder="0" applyAlignment="0" applyProtection="0"/>
    <xf numFmtId="0" fontId="16" fillId="0" borderId="0"/>
    <xf numFmtId="0" fontId="16" fillId="0" borderId="0"/>
    <xf numFmtId="0" fontId="16" fillId="0" borderId="0"/>
    <xf numFmtId="0" fontId="25" fillId="0" borderId="0" applyAlignment="0"/>
    <xf numFmtId="0" fontId="16" fillId="0" borderId="0"/>
    <xf numFmtId="181" fontId="14" fillId="0" borderId="0" applyFont="0" applyFill="0" applyBorder="0" applyAlignment="0" applyProtection="0"/>
    <xf numFmtId="182" fontId="14" fillId="0" borderId="0" applyFont="0" applyFill="0" applyBorder="0" applyAlignment="0" applyProtection="0"/>
    <xf numFmtId="0" fontId="26" fillId="0" borderId="0"/>
    <xf numFmtId="0" fontId="14" fillId="0" borderId="0"/>
    <xf numFmtId="0" fontId="14" fillId="0" borderId="0"/>
    <xf numFmtId="0" fontId="14" fillId="0" borderId="0"/>
    <xf numFmtId="0" fontId="26" fillId="0" borderId="0"/>
    <xf numFmtId="0" fontId="12" fillId="0" borderId="0"/>
    <xf numFmtId="0" fontId="11" fillId="0" borderId="0"/>
    <xf numFmtId="0" fontId="28" fillId="0" borderId="6">
      <protection locked="0"/>
    </xf>
    <xf numFmtId="0" fontId="8" fillId="0" borderId="0"/>
    <xf numFmtId="0" fontId="30" fillId="0" borderId="0" applyFont="0" applyFill="0" applyBorder="0" applyAlignment="0" applyProtection="0"/>
    <xf numFmtId="0" fontId="31" fillId="0" borderId="0" applyFont="0" applyFill="0" applyBorder="0" applyAlignment="0" applyProtection="0"/>
    <xf numFmtId="0" fontId="32" fillId="0" borderId="0"/>
    <xf numFmtId="183" fontId="33" fillId="0" borderId="0" applyFont="0" applyFill="0" applyBorder="0" applyAlignment="0" applyProtection="0"/>
    <xf numFmtId="0" fontId="33" fillId="0" borderId="0" applyFont="0" applyFill="0" applyBorder="0" applyAlignment="0" applyProtection="0"/>
    <xf numFmtId="183" fontId="33" fillId="0" borderId="0" applyFont="0" applyFill="0" applyBorder="0" applyAlignment="0" applyProtection="0"/>
    <xf numFmtId="184" fontId="27" fillId="0" borderId="0" applyFont="0" applyFill="0" applyBorder="0" applyAlignment="0" applyProtection="0"/>
    <xf numFmtId="185" fontId="27" fillId="0" borderId="0" applyFont="0" applyFill="0" applyBorder="0" applyAlignment="0" applyProtection="0"/>
    <xf numFmtId="185" fontId="27" fillId="0" borderId="0" applyFont="0" applyFill="0" applyBorder="0" applyAlignment="0" applyProtection="0"/>
    <xf numFmtId="0" fontId="34" fillId="0" borderId="0" applyFont="0" applyFill="0" applyBorder="0" applyAlignment="0" applyProtection="0"/>
    <xf numFmtId="0" fontId="35"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7" fillId="0" borderId="0"/>
    <xf numFmtId="183" fontId="10" fillId="0" borderId="0" applyFont="0" applyFill="0" applyBorder="0" applyAlignment="0" applyProtection="0"/>
    <xf numFmtId="0" fontId="8" fillId="0" borderId="0"/>
    <xf numFmtId="0" fontId="35" fillId="0" borderId="0"/>
    <xf numFmtId="0" fontId="8" fillId="0" borderId="0"/>
    <xf numFmtId="0" fontId="8" fillId="0" borderId="0"/>
    <xf numFmtId="0" fontId="8" fillId="0" borderId="0"/>
    <xf numFmtId="0" fontId="38"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8" fillId="0" borderId="0"/>
    <xf numFmtId="0" fontId="8" fillId="0" borderId="0"/>
    <xf numFmtId="0" fontId="34" fillId="0" borderId="0" applyFont="0" applyFill="0" applyBorder="0" applyAlignment="0" applyProtection="0"/>
    <xf numFmtId="0" fontId="34" fillId="0" borderId="0" applyFont="0" applyFill="0" applyBorder="0" applyAlignment="0" applyProtection="0"/>
    <xf numFmtId="0" fontId="34" fillId="0" borderId="0" applyFont="0" applyFill="0" applyBorder="0" applyAlignment="0" applyProtection="0"/>
    <xf numFmtId="186"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4" fontId="34"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0" fontId="34" fillId="0" borderId="0" applyFont="0" applyFill="0" applyBorder="0" applyAlignment="0" applyProtection="0"/>
    <xf numFmtId="0" fontId="34" fillId="0" borderId="0" applyFont="0" applyFill="0" applyBorder="0" applyAlignment="0" applyProtection="0"/>
    <xf numFmtId="0" fontId="10" fillId="0" borderId="0" applyFont="0" applyFill="0" applyBorder="0" applyAlignment="0" applyProtection="0"/>
    <xf numFmtId="0" fontId="35" fillId="0" borderId="0"/>
    <xf numFmtId="0" fontId="35" fillId="0" borderId="0"/>
    <xf numFmtId="0" fontId="34" fillId="0" borderId="0" applyFont="0" applyFill="0" applyBorder="0" applyAlignment="0" applyProtection="0"/>
    <xf numFmtId="0" fontId="8" fillId="0" borderId="0"/>
    <xf numFmtId="0" fontId="10"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4" fillId="0" borderId="0" applyFont="0" applyFill="0" applyBorder="0" applyAlignment="0" applyProtection="0"/>
    <xf numFmtId="183" fontId="10" fillId="0" borderId="0" applyFont="0" applyFill="0" applyBorder="0" applyAlignment="0" applyProtection="0"/>
    <xf numFmtId="184" fontId="27"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5" fontId="27" fillId="0" borderId="0" applyFont="0" applyFill="0" applyBorder="0" applyAlignment="0" applyProtection="0"/>
    <xf numFmtId="185" fontId="27" fillId="0" borderId="0" applyFont="0" applyFill="0" applyBorder="0" applyAlignment="0" applyProtection="0"/>
    <xf numFmtId="184"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0" fontId="34" fillId="0" borderId="0" applyFont="0" applyFill="0" applyBorder="0" applyAlignment="0" applyProtection="0"/>
    <xf numFmtId="183" fontId="10" fillId="0" borderId="0" applyFont="0" applyFill="0" applyBorder="0" applyAlignment="0" applyProtection="0"/>
    <xf numFmtId="0" fontId="35" fillId="0" borderId="0"/>
    <xf numFmtId="0" fontId="35" fillId="0" borderId="0"/>
    <xf numFmtId="0" fontId="36" fillId="0" borderId="0"/>
    <xf numFmtId="0" fontId="3" fillId="0" borderId="0"/>
    <xf numFmtId="183" fontId="10" fillId="0" borderId="0" applyFont="0" applyFill="0" applyBorder="0" applyAlignment="0" applyProtection="0"/>
    <xf numFmtId="0" fontId="36" fillId="0" borderId="0"/>
    <xf numFmtId="0" fontId="35"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8"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40" fillId="0" borderId="0"/>
    <xf numFmtId="0" fontId="36" fillId="0" borderId="0"/>
    <xf numFmtId="0" fontId="36" fillId="0" borderId="0"/>
    <xf numFmtId="0" fontId="37" fillId="0" borderId="0"/>
    <xf numFmtId="0" fontId="35" fillId="0" borderId="0"/>
    <xf numFmtId="0" fontId="35" fillId="0" borderId="0"/>
    <xf numFmtId="0" fontId="35" fillId="0" borderId="0"/>
    <xf numFmtId="0" fontId="35" fillId="0" borderId="0"/>
    <xf numFmtId="0" fontId="37"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40"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6" fillId="0" borderId="0"/>
    <xf numFmtId="0" fontId="40"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2" fillId="0" borderId="0"/>
    <xf numFmtId="0" fontId="39"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40" fillId="0" borderId="0"/>
    <xf numFmtId="0" fontId="40" fillId="0" borderId="0"/>
    <xf numFmtId="0" fontId="3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xf numFmtId="0" fontId="35" fillId="0" borderId="0"/>
    <xf numFmtId="0" fontId="40" fillId="0" borderId="0"/>
    <xf numFmtId="0" fontId="37" fillId="0" borderId="0"/>
    <xf numFmtId="0" fontId="3" fillId="0" borderId="0"/>
    <xf numFmtId="0" fontId="36" fillId="0" borderId="0"/>
    <xf numFmtId="0" fontId="40" fillId="0" borderId="0"/>
    <xf numFmtId="0" fontId="40" fillId="0" borderId="0"/>
    <xf numFmtId="0" fontId="40" fillId="0" borderId="0"/>
    <xf numFmtId="0" fontId="33"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43"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2" fillId="0" borderId="0"/>
    <xf numFmtId="0" fontId="4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83" fontId="10" fillId="0" borderId="0" applyFont="0" applyFill="0" applyBorder="0" applyAlignment="0" applyProtection="0"/>
    <xf numFmtId="0" fontId="8" fillId="0" borderId="0"/>
    <xf numFmtId="0" fontId="38" fillId="0" borderId="0" applyFont="0" applyFill="0" applyBorder="0" applyAlignment="0" applyProtection="0"/>
    <xf numFmtId="0" fontId="8" fillId="0" borderId="0"/>
    <xf numFmtId="184"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3" fontId="10" fillId="0" borderId="0" applyFont="0" applyFill="0" applyBorder="0" applyAlignment="0" applyProtection="0"/>
    <xf numFmtId="187" fontId="44" fillId="0" borderId="0" applyFont="0" applyFill="0" applyBorder="0" applyAlignment="0" applyProtection="0"/>
    <xf numFmtId="188" fontId="44" fillId="0" borderId="0" applyFont="0" applyFill="0" applyBorder="0" applyAlignment="0" applyProtection="0"/>
    <xf numFmtId="0" fontId="44" fillId="0" borderId="0"/>
    <xf numFmtId="0" fontId="28" fillId="0" borderId="0">
      <protection locked="0"/>
    </xf>
    <xf numFmtId="0" fontId="28"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178" fontId="45" fillId="0" borderId="0">
      <protection locked="0"/>
    </xf>
    <xf numFmtId="178" fontId="45" fillId="0" borderId="0">
      <protection locked="0"/>
    </xf>
    <xf numFmtId="178" fontId="45" fillId="0" borderId="0">
      <protection locked="0"/>
    </xf>
    <xf numFmtId="0" fontId="45" fillId="0" borderId="0">
      <protection locked="0"/>
    </xf>
    <xf numFmtId="0" fontId="45" fillId="0" borderId="0">
      <protection locked="0"/>
    </xf>
    <xf numFmtId="167" fontId="45" fillId="0" borderId="0">
      <protection locked="0"/>
    </xf>
    <xf numFmtId="167" fontId="45" fillId="0" borderId="0">
      <protection locked="0"/>
    </xf>
    <xf numFmtId="0" fontId="45" fillId="0" borderId="6">
      <protection locked="0"/>
    </xf>
    <xf numFmtId="0" fontId="45" fillId="0" borderId="6">
      <protection locked="0"/>
    </xf>
    <xf numFmtId="0" fontId="45" fillId="0" borderId="6">
      <protection locked="0"/>
    </xf>
    <xf numFmtId="178" fontId="46" fillId="0" borderId="0">
      <protection locked="0"/>
    </xf>
    <xf numFmtId="0" fontId="46" fillId="0" borderId="0">
      <protection locked="0"/>
    </xf>
    <xf numFmtId="0" fontId="46" fillId="0" borderId="0">
      <protection locked="0"/>
    </xf>
    <xf numFmtId="178" fontId="46" fillId="0" borderId="0">
      <protection locked="0"/>
    </xf>
    <xf numFmtId="0" fontId="46" fillId="0" borderId="0">
      <protection locked="0"/>
    </xf>
    <xf numFmtId="0" fontId="46" fillId="0" borderId="0">
      <protection locked="0"/>
    </xf>
    <xf numFmtId="178" fontId="45" fillId="0" borderId="6">
      <protection locked="0"/>
    </xf>
    <xf numFmtId="189"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8"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189" fontId="48" fillId="0" borderId="0">
      <protection locked="0"/>
    </xf>
    <xf numFmtId="178" fontId="4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7" fillId="0" borderId="6">
      <protection locked="0"/>
    </xf>
    <xf numFmtId="0" fontId="28" fillId="0" borderId="0">
      <protection locked="0"/>
    </xf>
    <xf numFmtId="0" fontId="28"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90" fontId="2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8"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9" fillId="0" borderId="6">
      <protection locked="0"/>
    </xf>
    <xf numFmtId="0" fontId="49" fillId="0" borderId="0">
      <protection locked="0"/>
    </xf>
    <xf numFmtId="178" fontId="49"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189" fontId="48" fillId="0" borderId="0">
      <protection locked="0"/>
    </xf>
    <xf numFmtId="178" fontId="48"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189" fontId="47" fillId="0" borderId="0">
      <protection locked="0"/>
    </xf>
    <xf numFmtId="178" fontId="47" fillId="0" borderId="6">
      <protection locked="0"/>
    </xf>
    <xf numFmtId="0" fontId="50" fillId="0" borderId="0">
      <protection locked="0"/>
    </xf>
    <xf numFmtId="0" fontId="50" fillId="0" borderId="6">
      <protection locked="0"/>
    </xf>
    <xf numFmtId="0" fontId="28" fillId="0" borderId="0">
      <protection locked="0"/>
    </xf>
    <xf numFmtId="0" fontId="2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91" fontId="47" fillId="0" borderId="0">
      <protection locked="0"/>
    </xf>
    <xf numFmtId="178" fontId="45" fillId="0" borderId="0">
      <protection locked="0"/>
    </xf>
    <xf numFmtId="192" fontId="47" fillId="0" borderId="0">
      <protection locked="0"/>
    </xf>
    <xf numFmtId="178" fontId="45"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8" fillId="0" borderId="0">
      <protection locked="0"/>
    </xf>
    <xf numFmtId="192" fontId="4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191" fontId="48" fillId="0" borderId="0">
      <protection locked="0"/>
    </xf>
    <xf numFmtId="192" fontId="4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0"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1" fontId="48" fillId="0" borderId="0">
      <protection locked="0"/>
    </xf>
    <xf numFmtId="192" fontId="48"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0" fontId="47" fillId="0" borderId="0">
      <protection locked="0"/>
    </xf>
    <xf numFmtId="191" fontId="28" fillId="0" borderId="0">
      <protection locked="0"/>
    </xf>
    <xf numFmtId="4" fontId="2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1" fontId="48" fillId="0" borderId="0">
      <protection locked="0"/>
    </xf>
    <xf numFmtId="192" fontId="4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1" fontId="47" fillId="0" borderId="0">
      <protection locked="0"/>
    </xf>
    <xf numFmtId="192" fontId="47" fillId="0" borderId="0">
      <protection locked="0"/>
    </xf>
    <xf numFmtId="0" fontId="50" fillId="0" borderId="0">
      <protection locked="0"/>
    </xf>
    <xf numFmtId="0" fontId="50" fillId="0" borderId="0">
      <protection locked="0"/>
    </xf>
    <xf numFmtId="0" fontId="28" fillId="0" borderId="0">
      <protection locked="0"/>
    </xf>
    <xf numFmtId="0" fontId="2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0" fontId="28" fillId="0" borderId="0">
      <protection locked="0"/>
    </xf>
    <xf numFmtId="193"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8"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28"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28"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3"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51" fillId="0" borderId="0">
      <protection locked="0"/>
    </xf>
    <xf numFmtId="178" fontId="46" fillId="0" borderId="0">
      <protection locked="0"/>
    </xf>
    <xf numFmtId="0" fontId="52"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3" fillId="0" borderId="0">
      <protection locked="0"/>
    </xf>
    <xf numFmtId="178" fontId="46" fillId="0" borderId="0">
      <protection locked="0"/>
    </xf>
    <xf numFmtId="0" fontId="52" fillId="0" borderId="0">
      <protection locked="0"/>
    </xf>
    <xf numFmtId="178" fontId="53"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0" fontId="54"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0" fontId="56" fillId="0" borderId="0"/>
    <xf numFmtId="0" fontId="34" fillId="0" borderId="0"/>
    <xf numFmtId="41" fontId="44" fillId="0" borderId="0" applyFont="0" applyFill="0" applyBorder="0" applyAlignment="0" applyProtection="0"/>
    <xf numFmtId="43" fontId="44" fillId="0" borderId="0" applyFont="0" applyFill="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2" borderId="0" applyNumberFormat="0" applyBorder="0" applyAlignment="0" applyProtection="0"/>
    <xf numFmtId="0" fontId="4" fillId="12" borderId="0" applyNumberFormat="0" applyBorder="0" applyAlignment="0" applyProtection="0"/>
    <xf numFmtId="0" fontId="57"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7" fillId="12" borderId="0" applyNumberFormat="0" applyBorder="0" applyAlignment="0" applyProtection="0"/>
    <xf numFmtId="0" fontId="4" fillId="14" borderId="0" applyNumberFormat="0" applyBorder="0" applyAlignment="0" applyProtection="0"/>
    <xf numFmtId="0" fontId="57"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57" fillId="14" borderId="0" applyNumberFormat="0" applyBorder="0" applyAlignment="0" applyProtection="0"/>
    <xf numFmtId="0" fontId="4" fillId="16" borderId="0" applyNumberFormat="0" applyBorder="0" applyAlignment="0" applyProtection="0"/>
    <xf numFmtId="0" fontId="57"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57" fillId="16" borderId="0" applyNumberFormat="0" applyBorder="0" applyAlignment="0" applyProtection="0"/>
    <xf numFmtId="0" fontId="4" fillId="18" borderId="0" applyNumberFormat="0" applyBorder="0" applyAlignment="0" applyProtection="0"/>
    <xf numFmtId="0" fontId="57"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57" fillId="18" borderId="0" applyNumberFormat="0" applyBorder="0" applyAlignment="0" applyProtection="0"/>
    <xf numFmtId="0" fontId="4" fillId="6" borderId="0" applyNumberFormat="0" applyBorder="0" applyAlignment="0" applyProtection="0"/>
    <xf numFmtId="0" fontId="57" fillId="20"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57" fillId="20" borderId="0" applyNumberFormat="0" applyBorder="0" applyAlignment="0" applyProtection="0"/>
    <xf numFmtId="0" fontId="4" fillId="8" borderId="0" applyNumberFormat="0" applyBorder="0" applyAlignment="0" applyProtection="0"/>
    <xf numFmtId="0" fontId="57" fillId="22"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6"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4" fillId="3" borderId="0" applyNumberFormat="0" applyBorder="0" applyAlignment="0" applyProtection="0"/>
    <xf numFmtId="0" fontId="57" fillId="24"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7" fillId="24" borderId="0" applyNumberFormat="0" applyBorder="0" applyAlignment="0" applyProtection="0"/>
    <xf numFmtId="0" fontId="4" fillId="4" borderId="0" applyNumberFormat="0" applyBorder="0" applyAlignment="0" applyProtection="0"/>
    <xf numFmtId="0" fontId="57" fillId="26"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57" fillId="26" borderId="0" applyNumberFormat="0" applyBorder="0" applyAlignment="0" applyProtection="0"/>
    <xf numFmtId="0" fontId="4" fillId="28" borderId="0" applyNumberFormat="0" applyBorder="0" applyAlignment="0" applyProtection="0"/>
    <xf numFmtId="0" fontId="57"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57" fillId="28" borderId="0" applyNumberFormat="0" applyBorder="0" applyAlignment="0" applyProtection="0"/>
    <xf numFmtId="0" fontId="4" fillId="5" borderId="0" applyNumberFormat="0" applyBorder="0" applyAlignment="0" applyProtection="0"/>
    <xf numFmtId="0" fontId="57" fillId="18"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57" fillId="18" borderId="0" applyNumberFormat="0" applyBorder="0" applyAlignment="0" applyProtection="0"/>
    <xf numFmtId="0" fontId="4" fillId="7" borderId="0" applyNumberFormat="0" applyBorder="0" applyAlignment="0" applyProtection="0"/>
    <xf numFmtId="0" fontId="57" fillId="24"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57" fillId="24" borderId="0" applyNumberFormat="0" applyBorder="0" applyAlignment="0" applyProtection="0"/>
    <xf numFmtId="0" fontId="4" fillId="9" borderId="0" applyNumberFormat="0" applyBorder="0" applyAlignment="0" applyProtection="0"/>
    <xf numFmtId="0" fontId="57" fillId="30"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57" fillId="30"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58" fillId="25" borderId="0" applyNumberFormat="0" applyBorder="0" applyAlignment="0" applyProtection="0"/>
    <xf numFmtId="0" fontId="58" fillId="26"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9"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31"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8" fillId="0" borderId="0" applyFont="0" applyFill="0" applyBorder="0" applyAlignment="0" applyProtection="0"/>
    <xf numFmtId="0" fontId="60"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61" fillId="0" borderId="0" applyFont="0" applyFill="0" applyBorder="0" applyAlignment="0" applyProtection="0"/>
    <xf numFmtId="0" fontId="60"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30" fillId="0" borderId="0" applyFont="0" applyFill="0" applyBorder="0" applyAlignment="0" applyProtection="0"/>
    <xf numFmtId="0" fontId="62" fillId="0" borderId="0" applyFont="0" applyFill="0" applyBorder="0" applyAlignment="0" applyProtection="0"/>
    <xf numFmtId="0" fontId="63" fillId="0" borderId="0" applyFont="0" applyFill="0" applyBorder="0" applyAlignment="0" applyProtection="0"/>
    <xf numFmtId="0" fontId="64" fillId="0" borderId="0" applyFont="0" applyFill="0" applyBorder="0" applyAlignment="0" applyProtection="0"/>
    <xf numFmtId="0" fontId="30" fillId="0" borderId="0" applyFont="0" applyFill="0" applyBorder="0" applyAlignment="0" applyProtection="0"/>
    <xf numFmtId="0" fontId="32" fillId="0" borderId="0" applyFont="0" applyFill="0" applyBorder="0" applyAlignment="0" applyProtection="0"/>
    <xf numFmtId="0" fontId="65"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2"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178" fontId="66" fillId="0" borderId="0">
      <protection locked="0"/>
    </xf>
    <xf numFmtId="178" fontId="66" fillId="0" borderId="0">
      <protection locked="0"/>
    </xf>
    <xf numFmtId="178" fontId="67" fillId="0" borderId="0">
      <protection locked="0"/>
    </xf>
    <xf numFmtId="178" fontId="67" fillId="0" borderId="0">
      <protection locked="0"/>
    </xf>
    <xf numFmtId="178" fontId="67" fillId="0" borderId="0">
      <protection locked="0"/>
    </xf>
    <xf numFmtId="178" fontId="66" fillId="0" borderId="0">
      <protection locked="0"/>
    </xf>
    <xf numFmtId="178" fontId="68" fillId="0" borderId="0">
      <protection locked="0"/>
    </xf>
    <xf numFmtId="178" fontId="68" fillId="0" borderId="0">
      <protection locked="0"/>
    </xf>
    <xf numFmtId="178" fontId="68" fillId="0" borderId="0">
      <protection locked="0"/>
    </xf>
    <xf numFmtId="0" fontId="58"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8"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8" fillId="41"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8" fillId="42" borderId="0" applyNumberFormat="0" applyBorder="0" applyAlignment="0" applyProtection="0"/>
    <xf numFmtId="0" fontId="58" fillId="43"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8"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8" fillId="46"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8" fillId="47" borderId="0" applyNumberFormat="0" applyBorder="0" applyAlignment="0" applyProtection="0"/>
    <xf numFmtId="0" fontId="58" fillId="46"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8"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8" fillId="45"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8" fillId="49" borderId="0" applyNumberFormat="0" applyBorder="0" applyAlignment="0" applyProtection="0"/>
    <xf numFmtId="0" fontId="58"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8"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8" fillId="45"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8" fillId="34" borderId="0" applyNumberFormat="0" applyBorder="0" applyAlignment="0" applyProtection="0"/>
    <xf numFmtId="0" fontId="58" fillId="50"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8"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8" fillId="41"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8" fillId="36" borderId="0" applyNumberFormat="0" applyBorder="0" applyAlignment="0" applyProtection="0"/>
    <xf numFmtId="0" fontId="58" fillId="52"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8"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8" fillId="53"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8" fillId="54" borderId="0" applyNumberFormat="0" applyBorder="0" applyAlignment="0" applyProtection="0"/>
    <xf numFmtId="0" fontId="19" fillId="0" borderId="0" applyNumberFormat="0" applyFill="0" applyBorder="0" applyAlignment="0" applyProtection="0">
      <alignment vertical="top"/>
      <protection locked="0"/>
    </xf>
    <xf numFmtId="0" fontId="62" fillId="0" borderId="0" applyFont="0" applyFill="0" applyBorder="0" applyAlignment="0" applyProtection="0"/>
    <xf numFmtId="0" fontId="69" fillId="0" borderId="0" applyFont="0" applyFill="0" applyBorder="0" applyAlignment="0" applyProtection="0"/>
    <xf numFmtId="0" fontId="64" fillId="0" borderId="0" applyFont="0" applyFill="0" applyBorder="0" applyAlignment="0" applyProtection="0"/>
    <xf numFmtId="0" fontId="70"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0" fontId="64" fillId="0" borderId="0" applyFont="0" applyFill="0" applyBorder="0" applyAlignment="0" applyProtection="0"/>
    <xf numFmtId="0" fontId="74" fillId="0" borderId="0" applyFont="0" applyFill="0" applyBorder="0" applyAlignment="0" applyProtection="0"/>
    <xf numFmtId="0" fontId="70" fillId="0" borderId="0" applyFont="0" applyFill="0" applyBorder="0" applyAlignment="0" applyProtection="0"/>
    <xf numFmtId="194" fontId="73"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80" fillId="0" borderId="0" applyFont="0" applyFill="0" applyBorder="0" applyAlignment="0" applyProtection="0"/>
    <xf numFmtId="195"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196" fontId="78" fillId="0" borderId="0" applyFont="0" applyFill="0" applyBorder="0" applyAlignment="0" applyProtection="0"/>
    <xf numFmtId="196"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197" fontId="83" fillId="0" borderId="0" applyFont="0" applyFill="0" applyBorder="0" applyAlignment="0" applyProtection="0"/>
    <xf numFmtId="171" fontId="71" fillId="0" borderId="0" applyFont="0" applyFill="0" applyBorder="0" applyAlignment="0" applyProtection="0"/>
    <xf numFmtId="171"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188" fontId="59" fillId="0" borderId="0" applyFont="0" applyFill="0" applyBorder="0" applyAlignment="0" applyProtection="0"/>
    <xf numFmtId="188" fontId="5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8" fillId="0" borderId="0" applyFont="0" applyFill="0" applyBorder="0" applyAlignment="0" applyProtection="0"/>
    <xf numFmtId="0" fontId="60"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64" fillId="0" borderId="0" applyFont="0" applyFill="0" applyBorder="0" applyAlignment="0" applyProtection="0"/>
    <xf numFmtId="0" fontId="70"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0" fontId="64" fillId="0" borderId="0" applyFont="0" applyFill="0" applyBorder="0" applyAlignment="0" applyProtection="0"/>
    <xf numFmtId="0" fontId="74" fillId="0" borderId="0" applyFont="0" applyFill="0" applyBorder="0" applyAlignment="0" applyProtection="0"/>
    <xf numFmtId="0" fontId="70" fillId="0" borderId="0" applyFont="0" applyFill="0" applyBorder="0" applyAlignment="0" applyProtection="0"/>
    <xf numFmtId="198" fontId="73"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80" fillId="0" borderId="0" applyFont="0" applyFill="0" applyBorder="0" applyAlignment="0" applyProtection="0"/>
    <xf numFmtId="199"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200" fontId="78" fillId="0" borderId="0" applyFont="0" applyFill="0" applyBorder="0" applyAlignment="0" applyProtection="0"/>
    <xf numFmtId="200"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194" fontId="83" fillId="0" borderId="0" applyFont="0" applyFill="0" applyBorder="0" applyAlignment="0" applyProtection="0"/>
    <xf numFmtId="172" fontId="71" fillId="0" borderId="0" applyFont="0" applyFill="0" applyBorder="0" applyAlignment="0" applyProtection="0"/>
    <xf numFmtId="172"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178" fontId="21" fillId="0" borderId="0">
      <protection locked="0"/>
    </xf>
    <xf numFmtId="201" fontId="3" fillId="0" borderId="0" applyFont="0" applyFill="0" applyBorder="0" applyAlignment="0" applyProtection="0"/>
    <xf numFmtId="202" fontId="3" fillId="0" borderId="0" applyFont="0" applyFill="0" applyBorder="0" applyAlignment="0" applyProtection="0"/>
    <xf numFmtId="0" fontId="86" fillId="0" borderId="0"/>
    <xf numFmtId="0" fontId="87" fillId="0" borderId="0"/>
    <xf numFmtId="0" fontId="69" fillId="0" borderId="0" applyFont="0" applyFill="0" applyBorder="0" applyAlignment="0" applyProtection="0"/>
    <xf numFmtId="0" fontId="70" fillId="0" borderId="0" applyFont="0" applyFill="0" applyBorder="0" applyAlignment="0" applyProtection="0"/>
    <xf numFmtId="203" fontId="75" fillId="0" borderId="0" applyFont="0" applyFill="0" applyBorder="0" applyAlignment="0" applyProtection="0"/>
    <xf numFmtId="0" fontId="88" fillId="0" borderId="0"/>
    <xf numFmtId="0" fontId="89"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90" fillId="14" borderId="0" applyNumberFormat="0" applyBorder="0" applyAlignment="0" applyProtection="0"/>
    <xf numFmtId="0" fontId="89" fillId="55" borderId="0" applyNumberFormat="0" applyBorder="0" applyAlignment="0" applyProtection="0"/>
    <xf numFmtId="38" fontId="36" fillId="44" borderId="1">
      <protection locked="0"/>
    </xf>
    <xf numFmtId="38" fontId="36" fillId="44" borderId="1">
      <protection locked="0"/>
    </xf>
    <xf numFmtId="38" fontId="36" fillId="0" borderId="1"/>
    <xf numFmtId="38" fontId="36" fillId="0" borderId="1"/>
    <xf numFmtId="38" fontId="91" fillId="0" borderId="1"/>
    <xf numFmtId="204" fontId="36" fillId="0" borderId="1"/>
    <xf numFmtId="204" fontId="36" fillId="0" borderId="1"/>
    <xf numFmtId="0" fontId="91" fillId="0" borderId="1" applyNumberFormat="0">
      <alignment horizontal="center"/>
    </xf>
    <xf numFmtId="38" fontId="91" fillId="56" borderId="1" applyNumberFormat="0" applyFont="0" applyBorder="0" applyAlignment="0">
      <alignment horizontal="center"/>
    </xf>
    <xf numFmtId="0" fontId="92" fillId="0" borderId="1" applyNumberFormat="0"/>
    <xf numFmtId="0" fontId="91" fillId="0" borderId="1" applyNumberFormat="0"/>
    <xf numFmtId="0" fontId="92" fillId="0" borderId="1" applyNumberFormat="0">
      <alignment horizontal="right"/>
    </xf>
    <xf numFmtId="0" fontId="93" fillId="0" borderId="0" applyNumberFormat="0" applyFill="0" applyBorder="0" applyProtection="0">
      <alignment horizontal="left"/>
    </xf>
    <xf numFmtId="0" fontId="10" fillId="0" borderId="0" applyFont="0" applyFill="0" applyBorder="0" applyAlignment="0" applyProtection="0"/>
    <xf numFmtId="0" fontId="94" fillId="0" borderId="0"/>
    <xf numFmtId="0" fontId="75" fillId="0" borderId="0"/>
    <xf numFmtId="203" fontId="36" fillId="0" borderId="0" applyFill="0" applyBorder="0" applyAlignment="0"/>
    <xf numFmtId="203" fontId="36" fillId="0" borderId="0" applyFill="0" applyBorder="0" applyAlignment="0"/>
    <xf numFmtId="205" fontId="36" fillId="0" borderId="0" applyFill="0" applyBorder="0" applyAlignment="0"/>
    <xf numFmtId="205" fontId="36" fillId="0" borderId="0" applyFill="0" applyBorder="0" applyAlignment="0"/>
    <xf numFmtId="206" fontId="36" fillId="0" borderId="0" applyFill="0" applyBorder="0" applyAlignment="0"/>
    <xf numFmtId="206" fontId="36" fillId="0" borderId="0" applyFill="0" applyBorder="0" applyAlignment="0"/>
    <xf numFmtId="207" fontId="36" fillId="0" borderId="0" applyFill="0" applyBorder="0" applyAlignment="0"/>
    <xf numFmtId="207" fontId="36" fillId="0" borderId="0" applyFill="0" applyBorder="0" applyAlignment="0"/>
    <xf numFmtId="208" fontId="36" fillId="0" borderId="0" applyFill="0" applyBorder="0" applyAlignment="0"/>
    <xf numFmtId="208" fontId="36" fillId="0" borderId="0" applyFill="0" applyBorder="0" applyAlignment="0"/>
    <xf numFmtId="203" fontId="36" fillId="0" borderId="0" applyFill="0" applyBorder="0" applyAlignment="0"/>
    <xf numFmtId="203" fontId="36" fillId="0" borderId="0" applyFill="0" applyBorder="0" applyAlignment="0"/>
    <xf numFmtId="209" fontId="36" fillId="0" borderId="0" applyFill="0" applyBorder="0" applyAlignment="0"/>
    <xf numFmtId="209" fontId="36" fillId="0" borderId="0" applyFill="0" applyBorder="0" applyAlignment="0"/>
    <xf numFmtId="210" fontId="95" fillId="0" borderId="0" applyFill="0" applyBorder="0" applyAlignment="0"/>
    <xf numFmtId="0" fontId="96" fillId="57" borderId="7"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97" fillId="58" borderId="7" applyNumberFormat="0" applyAlignment="0" applyProtection="0"/>
    <xf numFmtId="0" fontId="98" fillId="0" borderId="0"/>
    <xf numFmtId="0" fontId="99" fillId="46" borderId="9" applyNumberFormat="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99" fillId="59" borderId="9" applyNumberFormat="0" applyAlignment="0" applyProtection="0"/>
    <xf numFmtId="0" fontId="100" fillId="0" borderId="0" applyNumberFormat="0" applyFill="0" applyBorder="0" applyProtection="0">
      <alignment horizontal="right"/>
    </xf>
    <xf numFmtId="173" fontId="36" fillId="0" borderId="0" applyFill="0" applyBorder="0" applyAlignment="0" applyProtection="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2" fontId="36" fillId="0" borderId="0" applyFont="0" applyFill="0" applyBorder="0" applyAlignment="0" applyProtection="0"/>
    <xf numFmtId="212"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203" fontId="8" fillId="0" borderId="0" applyFont="0" applyFill="0" applyBorder="0" applyAlignment="0" applyProtection="0"/>
    <xf numFmtId="3" fontId="36" fillId="0" borderId="0" applyFont="0" applyFill="0" applyBorder="0" applyAlignment="0" applyProtection="0"/>
    <xf numFmtId="3" fontId="36" fillId="0" borderId="0" applyFont="0" applyFill="0" applyBorder="0" applyAlignment="0" applyProtection="0"/>
    <xf numFmtId="3" fontId="3" fillId="0" borderId="0" applyFont="0" applyFill="0" applyBorder="0" applyAlignment="0" applyProtection="0"/>
    <xf numFmtId="0" fontId="1" fillId="0" borderId="0" applyNumberFormat="0" applyFont="0" applyFill="0" applyBorder="0" applyAlignment="0"/>
    <xf numFmtId="0" fontId="1" fillId="0" borderId="0" applyNumberFormat="0" applyFont="0" applyFill="0" applyBorder="0" applyAlignment="0"/>
    <xf numFmtId="166" fontId="36" fillId="0" borderId="0" applyFill="0" applyBorder="0" applyAlignment="0" applyProtection="0"/>
    <xf numFmtId="210" fontId="95" fillId="0" borderId="0" applyFont="0" applyFill="0" applyBorder="0" applyAlignment="0" applyProtection="0"/>
    <xf numFmtId="166" fontId="36" fillId="0" borderId="0" applyFill="0" applyBorder="0" applyAlignment="0" applyProtection="0"/>
    <xf numFmtId="166" fontId="36" fillId="0" borderId="0" applyFill="0" applyBorder="0" applyAlignment="0" applyProtection="0"/>
    <xf numFmtId="0" fontId="10" fillId="0" borderId="0" applyFont="0" applyFill="0" applyBorder="0" applyAlignment="0" applyProtection="0"/>
    <xf numFmtId="213" fontId="36" fillId="0" borderId="0" applyFont="0" applyFill="0" applyBorder="0" applyAlignment="0" applyProtection="0"/>
    <xf numFmtId="213" fontId="36"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0" fontId="101" fillId="0" borderId="0"/>
    <xf numFmtId="214" fontId="36" fillId="60" borderId="0" applyFont="0" applyBorder="0"/>
    <xf numFmtId="214" fontId="36" fillId="60" borderId="0" applyFont="0" applyBorder="0"/>
    <xf numFmtId="0" fontId="36" fillId="0" borderId="0" applyFont="0" applyFill="0" applyBorder="0" applyAlignment="0" applyProtection="0"/>
    <xf numFmtId="0" fontId="36" fillId="0" borderId="0" applyFont="0" applyFill="0" applyBorder="0" applyAlignment="0" applyProtection="0"/>
    <xf numFmtId="14" fontId="102" fillId="0" borderId="0" applyFill="0" applyBorder="0" applyAlignment="0"/>
    <xf numFmtId="215" fontId="8" fillId="0" borderId="0" applyFont="0" applyFill="0" applyBorder="0" applyAlignment="0" applyProtection="0"/>
    <xf numFmtId="216" fontId="8" fillId="0" borderId="0" applyFont="0" applyFill="0" applyBorder="0" applyAlignment="0" applyProtection="0"/>
    <xf numFmtId="0" fontId="104" fillId="0" borderId="0"/>
    <xf numFmtId="0" fontId="105" fillId="0" borderId="0" applyNumberFormat="0" applyFill="0" applyBorder="0" applyProtection="0">
      <alignment horizontal="left"/>
    </xf>
    <xf numFmtId="0" fontId="106"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106" fillId="61" borderId="0" applyNumberFormat="0" applyBorder="0" applyAlignment="0" applyProtection="0"/>
    <xf numFmtId="0" fontId="106"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106" fillId="62" borderId="0" applyNumberFormat="0" applyBorder="0" applyAlignment="0" applyProtection="0"/>
    <xf numFmtId="0" fontId="106"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106" fillId="63" borderId="0" applyNumberFormat="0" applyBorder="0" applyAlignment="0" applyProtection="0"/>
    <xf numFmtId="212" fontId="36" fillId="0" borderId="0" applyFill="0" applyBorder="0" applyAlignment="0"/>
    <xf numFmtId="212" fontId="36" fillId="0" borderId="0" applyFill="0" applyBorder="0" applyAlignment="0"/>
    <xf numFmtId="210" fontId="95" fillId="0" borderId="0" applyFill="0" applyBorder="0" applyAlignment="0"/>
    <xf numFmtId="212" fontId="36" fillId="0" borderId="0" applyFill="0" applyBorder="0" applyAlignment="0"/>
    <xf numFmtId="212" fontId="36" fillId="0" borderId="0" applyFill="0" applyBorder="0" applyAlignment="0"/>
    <xf numFmtId="217" fontId="95" fillId="0" borderId="0" applyFill="0" applyBorder="0" applyAlignment="0"/>
    <xf numFmtId="210" fontId="95" fillId="0" borderId="0" applyFill="0" applyBorder="0" applyAlignment="0"/>
    <xf numFmtId="0" fontId="107" fillId="0" borderId="0" applyNumberFormat="0" applyFill="0" applyBorder="0" applyProtection="0">
      <alignment horizontal="right"/>
    </xf>
    <xf numFmtId="218" fontId="108" fillId="0" borderId="0" applyFont="0" applyFill="0" applyBorder="0" applyAlignment="0" applyProtection="0"/>
    <xf numFmtId="219" fontId="8" fillId="0" borderId="0" applyFill="0" applyBorder="0" applyAlignment="0" applyProtection="0"/>
    <xf numFmtId="218" fontId="109" fillId="0" borderId="0" applyFont="0" applyFill="0" applyBorder="0" applyAlignment="0" applyProtection="0"/>
    <xf numFmtId="218" fontId="108" fillId="0" borderId="0" applyFont="0" applyFill="0" applyBorder="0" applyAlignment="0" applyProtection="0"/>
    <xf numFmtId="0" fontId="110" fillId="0" borderId="0" applyNumberFormat="0" applyFill="0" applyBorder="0" applyAlignment="0" applyProtection="0"/>
    <xf numFmtId="167" fontId="45" fillId="0" borderId="0">
      <protection locked="0"/>
    </xf>
    <xf numFmtId="167" fontId="45" fillId="0" borderId="0">
      <protection locked="0"/>
    </xf>
    <xf numFmtId="167" fontId="45" fillId="0" borderId="0">
      <protection locked="0"/>
    </xf>
    <xf numFmtId="167" fontId="45" fillId="0" borderId="0">
      <protection locked="0"/>
    </xf>
    <xf numFmtId="167" fontId="111" fillId="0" borderId="0">
      <protection locked="0"/>
    </xf>
    <xf numFmtId="167" fontId="45" fillId="0" borderId="0">
      <protection locked="0"/>
    </xf>
    <xf numFmtId="167" fontId="45" fillId="0" borderId="0">
      <protection locked="0"/>
    </xf>
    <xf numFmtId="167" fontId="45" fillId="0" borderId="0">
      <protection locked="0"/>
    </xf>
    <xf numFmtId="167" fontId="45" fillId="0" borderId="0">
      <protection locked="0"/>
    </xf>
    <xf numFmtId="167" fontId="45" fillId="0" borderId="0">
      <protection locked="0"/>
    </xf>
    <xf numFmtId="167" fontId="45" fillId="0" borderId="0">
      <protection locked="0"/>
    </xf>
    <xf numFmtId="167" fontId="112" fillId="0" borderId="0">
      <protection locked="0"/>
    </xf>
    <xf numFmtId="2" fontId="36" fillId="0" borderId="0" applyFont="0" applyFill="0" applyBorder="0" applyAlignment="0" applyProtection="0"/>
    <xf numFmtId="2" fontId="36" fillId="0" borderId="0" applyFont="0" applyFill="0" applyBorder="0" applyAlignment="0" applyProtection="0"/>
    <xf numFmtId="0" fontId="113" fillId="0" borderId="0" applyNumberFormat="0" applyFill="0" applyBorder="0" applyProtection="0">
      <alignment horizontal="right"/>
    </xf>
    <xf numFmtId="0" fontId="114"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114" fillId="16" borderId="0" applyNumberFormat="0" applyBorder="0" applyAlignment="0" applyProtection="0"/>
    <xf numFmtId="0" fontId="114" fillId="48" borderId="0" applyNumberFormat="0" applyBorder="0" applyAlignment="0" applyProtection="0"/>
    <xf numFmtId="38" fontId="115" fillId="60" borderId="0" applyNumberFormat="0" applyBorder="0" applyAlignment="0" applyProtection="0"/>
    <xf numFmtId="38" fontId="116" fillId="60" borderId="0" applyNumberFormat="0" applyBorder="0" applyAlignment="0" applyProtection="0"/>
    <xf numFmtId="0" fontId="117" fillId="0" borderId="0">
      <alignment horizontal="left"/>
    </xf>
    <xf numFmtId="0" fontId="118" fillId="0" borderId="2" applyNumberFormat="0" applyAlignment="0" applyProtection="0">
      <alignment horizontal="left" vertical="center"/>
    </xf>
    <xf numFmtId="0" fontId="118" fillId="0" borderId="4">
      <alignment horizontal="left" vertical="center"/>
    </xf>
    <xf numFmtId="0" fontId="119" fillId="0" borderId="10" applyNumberFormat="0" applyFill="0" applyAlignment="0" applyProtection="0"/>
    <xf numFmtId="0" fontId="120" fillId="0" borderId="0" applyNumberFormat="0" applyFill="0" applyBorder="0" applyAlignment="0" applyProtection="0"/>
    <xf numFmtId="0" fontId="121" fillId="0" borderId="11" applyNumberFormat="0" applyFill="0" applyAlignment="0" applyProtection="0"/>
    <xf numFmtId="0" fontId="122" fillId="0" borderId="12" applyNumberFormat="0" applyFill="0" applyAlignment="0" applyProtection="0"/>
    <xf numFmtId="0" fontId="123" fillId="0" borderId="0" applyNumberFormat="0" applyFill="0" applyBorder="0" applyAlignment="0" applyProtection="0"/>
    <xf numFmtId="0" fontId="124" fillId="0" borderId="12" applyNumberFormat="0" applyFill="0" applyAlignment="0" applyProtection="0"/>
    <xf numFmtId="0" fontId="125"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126" fillId="0" borderId="14" applyNumberFormat="0" applyFill="0" applyAlignment="0" applyProtection="0"/>
    <xf numFmtId="0" fontId="125"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26" fillId="0" borderId="0" applyNumberFormat="0" applyFill="0" applyBorder="0" applyAlignment="0" applyProtection="0"/>
    <xf numFmtId="0" fontId="125" fillId="0" borderId="0" applyNumberFormat="0" applyFill="0" applyBorder="0" applyAlignment="0" applyProtection="0"/>
    <xf numFmtId="0" fontId="127" fillId="0" borderId="0" applyNumberFormat="0" applyFill="0" applyBorder="0" applyAlignment="0" applyProtection="0">
      <alignment vertical="top"/>
      <protection locked="0"/>
    </xf>
    <xf numFmtId="178" fontId="66" fillId="0" borderId="0">
      <protection locked="0"/>
    </xf>
    <xf numFmtId="178" fontId="67" fillId="0" borderId="0">
      <protection locked="0"/>
    </xf>
    <xf numFmtId="0" fontId="128" fillId="0" borderId="0"/>
    <xf numFmtId="178" fontId="68" fillId="0" borderId="0">
      <protection locked="0"/>
    </xf>
    <xf numFmtId="178" fontId="129" fillId="0" borderId="0">
      <protection locked="0"/>
    </xf>
    <xf numFmtId="178" fontId="68" fillId="0" borderId="0">
      <protection locked="0"/>
    </xf>
    <xf numFmtId="178" fontId="68" fillId="0" borderId="0">
      <protection locked="0"/>
    </xf>
    <xf numFmtId="0" fontId="104" fillId="0" borderId="0" applyFont="0" applyFill="0" applyBorder="0" applyAlignment="0" applyProtection="0"/>
    <xf numFmtId="0" fontId="22" fillId="0" borderId="0" applyNumberFormat="0" applyFill="0" applyBorder="0" applyAlignment="0" applyProtection="0">
      <alignment vertical="top"/>
      <protection locked="0"/>
    </xf>
    <xf numFmtId="0" fontId="130" fillId="53" borderId="7" applyNumberFormat="0" applyAlignment="0" applyProtection="0"/>
    <xf numFmtId="10" fontId="115" fillId="64" borderId="1" applyNumberFormat="0" applyBorder="0" applyAlignment="0" applyProtection="0"/>
    <xf numFmtId="10" fontId="116" fillId="64" borderId="1" applyNumberFormat="0" applyBorder="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130" fillId="22" borderId="7" applyNumberFormat="0" applyAlignment="0" applyProtection="0"/>
    <xf numFmtId="178" fontId="21" fillId="0" borderId="0">
      <protection locked="0"/>
    </xf>
    <xf numFmtId="0" fontId="131" fillId="0" borderId="0" applyNumberFormat="0" applyFill="0" applyBorder="0" applyProtection="0">
      <alignment horizontal="left"/>
    </xf>
    <xf numFmtId="0" fontId="103" fillId="0" borderId="0" applyFont="0" applyFill="0" applyBorder="0" applyAlignment="0" applyProtection="0"/>
    <xf numFmtId="0" fontId="104" fillId="0" borderId="0" applyFont="0" applyFill="0" applyBorder="0" applyAlignment="0" applyProtection="0"/>
    <xf numFmtId="212" fontId="36" fillId="0" borderId="0" applyFill="0" applyBorder="0" applyAlignment="0"/>
    <xf numFmtId="212" fontId="36" fillId="0" borderId="0" applyFill="0" applyBorder="0" applyAlignment="0"/>
    <xf numFmtId="210" fontId="95" fillId="0" borderId="0" applyFill="0" applyBorder="0" applyAlignment="0"/>
    <xf numFmtId="212" fontId="36" fillId="0" borderId="0" applyFill="0" applyBorder="0" applyAlignment="0"/>
    <xf numFmtId="212" fontId="36" fillId="0" borderId="0" applyFill="0" applyBorder="0" applyAlignment="0"/>
    <xf numFmtId="217" fontId="95" fillId="0" borderId="0" applyFill="0" applyBorder="0" applyAlignment="0"/>
    <xf numFmtId="210" fontId="95" fillId="0" borderId="0" applyFill="0" applyBorder="0" applyAlignment="0"/>
    <xf numFmtId="0" fontId="132" fillId="0" borderId="16" applyNumberFormat="0" applyFill="0" applyAlignment="0" applyProtection="0"/>
    <xf numFmtId="0" fontId="3" fillId="65" borderId="17" applyNumberFormat="0" applyFont="0" applyAlignment="0" applyProtection="0"/>
    <xf numFmtId="0" fontId="3" fillId="65" borderId="17" applyNumberFormat="0" applyFont="0" applyAlignment="0" applyProtection="0"/>
    <xf numFmtId="0" fontId="133" fillId="0" borderId="16" applyNumberFormat="0" applyFill="0" applyAlignment="0" applyProtection="0"/>
    <xf numFmtId="0" fontId="3" fillId="65" borderId="17" applyNumberFormat="0" applyFont="0" applyAlignment="0" applyProtection="0"/>
    <xf numFmtId="38" fontId="134" fillId="0" borderId="0" applyFont="0" applyFill="0" applyBorder="0" applyAlignment="0" applyProtection="0"/>
    <xf numFmtId="40" fontId="134" fillId="0" borderId="0" applyFont="0" applyFill="0" applyBorder="0" applyAlignment="0" applyProtection="0"/>
    <xf numFmtId="0" fontId="135" fillId="0" borderId="3"/>
    <xf numFmtId="220" fontId="134" fillId="0" borderId="0" applyFont="0" applyFill="0" applyBorder="0" applyAlignment="0" applyProtection="0"/>
    <xf numFmtId="221" fontId="134" fillId="0" borderId="0" applyFont="0" applyFill="0" applyBorder="0" applyAlignment="0" applyProtection="0"/>
    <xf numFmtId="173" fontId="136" fillId="0" borderId="0" applyFill="0" applyBorder="0"/>
    <xf numFmtId="0" fontId="13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137" fillId="66" borderId="0" applyNumberFormat="0" applyBorder="0" applyAlignment="0" applyProtection="0"/>
    <xf numFmtId="0" fontId="137" fillId="65" borderId="0" applyNumberFormat="0" applyBorder="0" applyAlignment="0" applyProtection="0"/>
    <xf numFmtId="0" fontId="36" fillId="0" borderId="0" applyNumberFormat="0" applyFill="0" applyBorder="0" applyAlignment="0" applyProtection="0"/>
    <xf numFmtId="222" fontId="36" fillId="0" borderId="0"/>
    <xf numFmtId="222" fontId="36" fillId="0" borderId="0"/>
    <xf numFmtId="223" fontId="138" fillId="0" borderId="0"/>
    <xf numFmtId="0" fontId="36" fillId="0" borderId="0" applyNumberFormat="0" applyFill="0" applyBorder="0" applyAlignment="0" applyProtection="0"/>
    <xf numFmtId="0" fontId="36" fillId="0" borderId="0"/>
    <xf numFmtId="0" fontId="8" fillId="0" borderId="0"/>
    <xf numFmtId="0" fontId="57" fillId="44" borderId="18" applyNumberFormat="0" applyFont="0" applyAlignment="0" applyProtection="0"/>
    <xf numFmtId="0" fontId="3" fillId="44" borderId="18" applyNumberFormat="0" applyFont="0" applyAlignment="0" applyProtection="0"/>
    <xf numFmtId="0" fontId="3" fillId="44" borderId="18" applyNumberFormat="0" applyFont="0" applyAlignment="0" applyProtection="0"/>
    <xf numFmtId="0" fontId="57" fillId="44" borderId="18" applyNumberFormat="0" applyFont="0" applyAlignment="0" applyProtection="0"/>
    <xf numFmtId="0" fontId="3" fillId="44" borderId="18" applyNumberFormat="0" applyFont="0" applyAlignment="0" applyProtection="0"/>
    <xf numFmtId="0" fontId="36" fillId="67" borderId="18" applyNumberFormat="0" applyFont="0" applyAlignment="0" applyProtection="0"/>
    <xf numFmtId="224" fontId="3" fillId="0" borderId="0" applyFont="0" applyFill="0" applyBorder="0" applyAlignment="0" applyProtection="0"/>
    <xf numFmtId="225" fontId="3" fillId="0" borderId="0" applyFont="0" applyFill="0" applyBorder="0" applyAlignment="0" applyProtection="0"/>
    <xf numFmtId="9" fontId="139" fillId="0" borderId="0" applyFont="0" applyFill="0" applyBorder="0" applyAlignment="0" applyProtection="0"/>
    <xf numFmtId="224" fontId="3" fillId="0" borderId="0" applyFont="0" applyFill="0" applyBorder="0" applyAlignment="0" applyProtection="0"/>
    <xf numFmtId="225" fontId="3" fillId="0" borderId="0" applyFont="0" applyFill="0" applyBorder="0" applyAlignment="0" applyProtection="0"/>
    <xf numFmtId="178" fontId="66" fillId="0" borderId="0">
      <protection locked="0"/>
    </xf>
    <xf numFmtId="178" fontId="68" fillId="0" borderId="0">
      <protection locked="0"/>
    </xf>
    <xf numFmtId="178" fontId="66" fillId="0" borderId="0">
      <protection locked="0"/>
    </xf>
    <xf numFmtId="178" fontId="68" fillId="0" borderId="0">
      <protection locked="0"/>
    </xf>
    <xf numFmtId="178" fontId="67" fillId="0" borderId="0">
      <protection locked="0"/>
    </xf>
    <xf numFmtId="174" fontId="62" fillId="0" borderId="0" applyFont="0" applyFill="0" applyBorder="0" applyAlignment="0" applyProtection="0"/>
    <xf numFmtId="178" fontId="66" fillId="0" borderId="0">
      <protection locked="0"/>
    </xf>
    <xf numFmtId="178" fontId="67" fillId="0" borderId="0">
      <protection locked="0"/>
    </xf>
    <xf numFmtId="178" fontId="67" fillId="0" borderId="0">
      <protection locked="0"/>
    </xf>
    <xf numFmtId="178" fontId="66" fillId="0" borderId="0">
      <protection locked="0"/>
    </xf>
    <xf numFmtId="178" fontId="68" fillId="0" borderId="0">
      <protection locked="0"/>
    </xf>
    <xf numFmtId="178" fontId="66" fillId="0" borderId="0">
      <protection locked="0"/>
    </xf>
    <xf numFmtId="178" fontId="68" fillId="0" borderId="0">
      <protection locked="0"/>
    </xf>
    <xf numFmtId="178" fontId="66" fillId="0" borderId="0">
      <protection locked="0"/>
    </xf>
    <xf numFmtId="203" fontId="62" fillId="0" borderId="0" applyFont="0" applyFill="0" applyBorder="0" applyAlignment="0" applyProtection="0"/>
    <xf numFmtId="178" fontId="66" fillId="0" borderId="0">
      <protection locked="0"/>
    </xf>
    <xf numFmtId="0" fontId="105" fillId="0" borderId="0" applyNumberFormat="0" applyFill="0" applyBorder="0" applyProtection="0">
      <alignment horizontal="left"/>
    </xf>
    <xf numFmtId="0" fontId="140" fillId="57" borderId="19"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140" fillId="58" borderId="19" applyNumberFormat="0" applyAlignment="0" applyProtection="0"/>
    <xf numFmtId="10" fontId="36" fillId="0" borderId="0" applyFill="0" applyBorder="0" applyAlignment="0" applyProtection="0"/>
    <xf numFmtId="221" fontId="95" fillId="0" borderId="0" applyFont="0" applyFill="0" applyBorder="0" applyAlignment="0" applyProtection="0"/>
    <xf numFmtId="226" fontId="36" fillId="0" borderId="0" applyFont="0" applyFill="0" applyBorder="0" applyAlignment="0" applyProtection="0"/>
    <xf numFmtId="226"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41" fillId="0" borderId="0" applyNumberFormat="0" applyFill="0" applyBorder="0" applyProtection="0">
      <alignment horizontal="right"/>
    </xf>
    <xf numFmtId="212" fontId="36" fillId="0" borderId="0" applyFill="0" applyBorder="0" applyAlignment="0"/>
    <xf numFmtId="212" fontId="36" fillId="0" borderId="0" applyFill="0" applyBorder="0" applyAlignment="0"/>
    <xf numFmtId="210" fontId="95" fillId="0" borderId="0" applyFill="0" applyBorder="0" applyAlignment="0"/>
    <xf numFmtId="212" fontId="36" fillId="0" borderId="0" applyFill="0" applyBorder="0" applyAlignment="0"/>
    <xf numFmtId="212" fontId="36" fillId="0" borderId="0" applyFill="0" applyBorder="0" applyAlignment="0"/>
    <xf numFmtId="217" fontId="95" fillId="0" borderId="0" applyFill="0" applyBorder="0" applyAlignment="0"/>
    <xf numFmtId="210" fontId="95" fillId="0" borderId="0" applyFill="0" applyBorder="0" applyAlignment="0"/>
    <xf numFmtId="4" fontId="142" fillId="0" borderId="0" applyFont="0" applyFill="0" applyBorder="0" applyProtection="0">
      <alignment horizontal="right"/>
    </xf>
    <xf numFmtId="0" fontId="134" fillId="0" borderId="0" applyNumberFormat="0" applyFont="0" applyFill="0" applyBorder="0" applyAlignment="0" applyProtection="0">
      <alignment horizontal="left"/>
    </xf>
    <xf numFmtId="15" fontId="134" fillId="0" borderId="0" applyFont="0" applyFill="0" applyBorder="0" applyAlignment="0" applyProtection="0"/>
    <xf numFmtId="4" fontId="134" fillId="0" borderId="0" applyFont="0" applyFill="0" applyBorder="0" applyAlignment="0" applyProtection="0"/>
    <xf numFmtId="0" fontId="143" fillId="0" borderId="3">
      <alignment horizontal="center"/>
    </xf>
    <xf numFmtId="3" fontId="134" fillId="0" borderId="0" applyFont="0" applyFill="0" applyBorder="0" applyAlignment="0" applyProtection="0"/>
    <xf numFmtId="0" fontId="134" fillId="69" borderId="0" applyNumberFormat="0" applyFont="0" applyBorder="0" applyAlignment="0" applyProtection="0"/>
    <xf numFmtId="0" fontId="104" fillId="0" borderId="0" applyFont="0" applyFill="0" applyBorder="0" applyAlignment="0" applyProtection="0"/>
    <xf numFmtId="0" fontId="3" fillId="0" borderId="0"/>
    <xf numFmtId="0" fontId="3" fillId="0" borderId="0" applyNumberFormat="0" applyFill="0" applyBorder="0" applyAlignment="0" applyProtection="0"/>
    <xf numFmtId="0" fontId="144" fillId="70" borderId="0">
      <alignment horizontal="left" vertical="top"/>
    </xf>
    <xf numFmtId="0" fontId="145" fillId="70" borderId="0">
      <alignment horizontal="center" vertical="center"/>
    </xf>
    <xf numFmtId="0" fontId="146" fillId="70" borderId="0">
      <alignment horizontal="center" vertical="center"/>
    </xf>
    <xf numFmtId="0" fontId="147" fillId="70" borderId="0">
      <alignment horizontal="right" vertical="center"/>
    </xf>
    <xf numFmtId="0" fontId="147" fillId="10" borderId="0">
      <alignment horizontal="right" vertical="center"/>
    </xf>
    <xf numFmtId="0" fontId="148" fillId="70" borderId="0">
      <alignment horizontal="left" vertical="top"/>
    </xf>
    <xf numFmtId="0" fontId="149" fillId="70" borderId="0">
      <alignment horizontal="center" vertical="top"/>
    </xf>
    <xf numFmtId="0" fontId="147" fillId="70" borderId="0">
      <alignment horizontal="left" vertical="top"/>
    </xf>
    <xf numFmtId="0" fontId="149" fillId="70" borderId="0">
      <alignment horizontal="center" vertical="top"/>
    </xf>
    <xf numFmtId="0" fontId="145" fillId="70" borderId="0">
      <alignment horizontal="center" vertical="center"/>
    </xf>
    <xf numFmtId="0" fontId="149" fillId="70" borderId="0">
      <alignment horizontal="center" vertical="top"/>
    </xf>
    <xf numFmtId="0" fontId="147" fillId="70" borderId="0">
      <alignment horizontal="center" vertical="center"/>
    </xf>
    <xf numFmtId="0" fontId="149" fillId="70" borderId="0">
      <alignment horizontal="left" vertical="top"/>
    </xf>
    <xf numFmtId="0" fontId="145" fillId="70" borderId="0">
      <alignment horizontal="center" vertical="center"/>
    </xf>
    <xf numFmtId="0" fontId="149" fillId="70" borderId="0">
      <alignment horizontal="left" vertical="top"/>
    </xf>
    <xf numFmtId="0" fontId="145" fillId="70" borderId="0">
      <alignment horizontal="center" vertical="center"/>
    </xf>
    <xf numFmtId="0" fontId="149" fillId="70" borderId="0">
      <alignment horizontal="right" vertical="center"/>
    </xf>
    <xf numFmtId="0" fontId="147" fillId="70" borderId="0">
      <alignment horizontal="left" vertical="center"/>
    </xf>
    <xf numFmtId="0" fontId="149" fillId="70" borderId="0">
      <alignment horizontal="right" vertical="center"/>
    </xf>
    <xf numFmtId="0" fontId="147" fillId="70" borderId="0">
      <alignment horizontal="right" vertical="center"/>
    </xf>
    <xf numFmtId="0" fontId="150" fillId="70" borderId="0">
      <alignment horizontal="right" vertical="top"/>
    </xf>
    <xf numFmtId="0" fontId="151" fillId="0" borderId="0" applyFont="0" applyFill="0" applyBorder="0" applyAlignment="0" applyProtection="0"/>
    <xf numFmtId="0" fontId="15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52" fillId="0" borderId="0" applyNumberFormat="0" applyFill="0" applyBorder="0" applyAlignment="0" applyProtection="0"/>
    <xf numFmtId="221" fontId="134" fillId="0" borderId="0">
      <alignment horizontal="center"/>
    </xf>
    <xf numFmtId="0" fontId="8" fillId="0" borderId="0"/>
    <xf numFmtId="0" fontId="135" fillId="0" borderId="0"/>
    <xf numFmtId="49" fontId="102" fillId="0" borderId="0" applyFill="0" applyBorder="0" applyAlignment="0"/>
    <xf numFmtId="227" fontId="95" fillId="0" borderId="0" applyFill="0" applyBorder="0" applyAlignment="0"/>
    <xf numFmtId="227" fontId="36" fillId="0" borderId="0" applyFill="0" applyBorder="0" applyAlignment="0"/>
    <xf numFmtId="227" fontId="36" fillId="0" borderId="0" applyFill="0" applyBorder="0" applyAlignment="0"/>
    <xf numFmtId="0" fontId="153" fillId="0" borderId="0" applyNumberFormat="0" applyFill="0" applyBorder="0" applyAlignment="0" applyProtection="0"/>
    <xf numFmtId="0" fontId="106" fillId="0" borderId="21" applyNumberFormat="0" applyFill="0" applyAlignment="0" applyProtection="0"/>
    <xf numFmtId="0" fontId="36" fillId="0" borderId="22" applyNumberFormat="0" applyFont="0" applyFill="0" applyAlignment="0" applyProtection="0"/>
    <xf numFmtId="0" fontId="106" fillId="0" borderId="23" applyNumberFormat="0" applyFill="0" applyAlignment="0" applyProtection="0"/>
    <xf numFmtId="0" fontId="154" fillId="0" borderId="0" applyNumberFormat="0" applyFill="0" applyBorder="0" applyAlignment="0" applyProtection="0"/>
    <xf numFmtId="0" fontId="93" fillId="71" borderId="24" applyNumberFormat="0" applyAlignment="0" applyProtection="0"/>
    <xf numFmtId="0" fontId="155" fillId="0" borderId="0" applyNumberFormat="0" applyFill="0" applyBorder="0" applyProtection="0">
      <alignment horizontal="right"/>
    </xf>
    <xf numFmtId="228" fontId="8" fillId="0" borderId="0" applyFont="0" applyFill="0" applyBorder="0" applyAlignment="0" applyProtection="0"/>
    <xf numFmtId="229" fontId="8" fillId="0" borderId="0" applyFont="0" applyFill="0" applyBorder="0" applyAlignment="0" applyProtection="0"/>
    <xf numFmtId="0" fontId="1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56" fillId="0" borderId="0" applyNumberFormat="0" applyFill="0" applyBorder="0" applyAlignment="0" applyProtection="0"/>
    <xf numFmtId="171" fontId="36" fillId="0" borderId="0" applyFont="0" applyFill="0" applyBorder="0" applyAlignment="0" applyProtection="0"/>
    <xf numFmtId="172" fontId="36" fillId="0" borderId="0" applyFont="0" applyFill="0" applyBorder="0" applyAlignment="0" applyProtection="0"/>
    <xf numFmtId="228" fontId="8" fillId="0" borderId="0" applyFont="0" applyFill="0" applyBorder="0" applyAlignment="0" applyProtection="0"/>
    <xf numFmtId="229" fontId="8" fillId="0" borderId="0" applyFont="0" applyFill="0" applyBorder="0" applyAlignment="0" applyProtection="0"/>
    <xf numFmtId="0" fontId="104" fillId="0" borderId="0" applyFont="0" applyFill="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130" fillId="22" borderId="7" applyNumberFormat="0" applyAlignment="0" applyProtection="0"/>
    <xf numFmtId="0" fontId="130" fillId="22" borderId="7" applyNumberFormat="0" applyAlignment="0" applyProtection="0"/>
    <xf numFmtId="0" fontId="140" fillId="58" borderId="19" applyNumberFormat="0" applyAlignment="0" applyProtection="0"/>
    <xf numFmtId="0" fontId="140" fillId="58" borderId="19" applyNumberFormat="0" applyAlignment="0" applyProtection="0"/>
    <xf numFmtId="0" fontId="97" fillId="58" borderId="7" applyNumberFormat="0" applyAlignment="0" applyProtection="0"/>
    <xf numFmtId="0" fontId="97" fillId="58" borderId="7" applyNumberFormat="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169" fontId="36" fillId="0" borderId="0" applyFont="0" applyFill="0" applyBorder="0" applyAlignment="0" applyProtection="0"/>
    <xf numFmtId="230" fontId="8" fillId="0" borderId="0" applyFill="0" applyBorder="0" applyAlignment="0" applyProtection="0"/>
    <xf numFmtId="172" fontId="36"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231" fontId="36" fillId="0" borderId="0" applyFont="0" applyFill="0" applyBorder="0" applyAlignment="0" applyProtection="0"/>
    <xf numFmtId="174" fontId="158" fillId="0" borderId="0" applyFont="0" applyFill="0" applyBorder="0" applyAlignment="0" applyProtection="0"/>
    <xf numFmtId="203" fontId="139" fillId="0" borderId="0" applyFont="0" applyFill="0" applyBorder="0" applyAlignment="0" applyProtection="0"/>
    <xf numFmtId="183" fontId="158" fillId="0" borderId="0" applyFont="0" applyFill="0" applyBorder="0" applyAlignment="0" applyProtection="0"/>
    <xf numFmtId="232" fontId="139" fillId="0" borderId="0" applyFont="0" applyFill="0" applyBorder="0" applyAlignment="0" applyProtection="0"/>
    <xf numFmtId="0" fontId="128" fillId="0" borderId="0">
      <alignment horizontal="center"/>
    </xf>
    <xf numFmtId="0" fontId="159" fillId="0" borderId="0">
      <alignment horizontal="center"/>
    </xf>
    <xf numFmtId="0" fontId="121" fillId="0" borderId="11" applyNumberFormat="0" applyFill="0" applyAlignment="0" applyProtection="0"/>
    <xf numFmtId="0" fontId="121" fillId="0" borderId="11"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60" fillId="0" borderId="0"/>
    <xf numFmtId="0" fontId="106" fillId="0" borderId="23" applyNumberFormat="0" applyFill="0" applyAlignment="0" applyProtection="0"/>
    <xf numFmtId="0" fontId="106" fillId="0" borderId="23" applyNumberFormat="0" applyFill="0" applyAlignment="0" applyProtection="0"/>
    <xf numFmtId="0" fontId="99" fillId="59" borderId="9" applyNumberFormat="0" applyAlignment="0" applyProtection="0"/>
    <xf numFmtId="0" fontId="99" fillId="59" borderId="9" applyNumberFormat="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37" fillId="66" borderId="0" applyNumberFormat="0" applyBorder="0" applyAlignment="0" applyProtection="0"/>
    <xf numFmtId="0" fontId="137" fillId="66" borderId="0" applyNumberFormat="0" applyBorder="0" applyAlignment="0" applyProtection="0"/>
    <xf numFmtId="40" fontId="161" fillId="0" borderId="0" applyFont="0" applyFill="0" applyBorder="0" applyAlignment="0" applyProtection="0"/>
    <xf numFmtId="38" fontId="161" fillId="0" borderId="0" applyFont="0" applyFill="0" applyBorder="0" applyAlignment="0" applyProtection="0"/>
    <xf numFmtId="0" fontId="162" fillId="0" borderId="0" applyFont="0" applyFill="0" applyBorder="0" applyAlignment="0" applyProtection="0"/>
    <xf numFmtId="0" fontId="162" fillId="0" borderId="0" applyFont="0" applyFill="0" applyBorder="0" applyAlignment="0" applyProtection="0"/>
    <xf numFmtId="0" fontId="14" fillId="0" borderId="0"/>
    <xf numFmtId="0" fontId="139" fillId="0" borderId="0"/>
    <xf numFmtId="0" fontId="14" fillId="0" borderId="0"/>
    <xf numFmtId="0" fontId="8" fillId="0" borderId="0"/>
    <xf numFmtId="0" fontId="8" fillId="0" borderId="0"/>
    <xf numFmtId="0" fontId="8" fillId="0" borderId="0"/>
    <xf numFmtId="0" fontId="14" fillId="0" borderId="0"/>
    <xf numFmtId="0" fontId="14" fillId="0" borderId="0"/>
    <xf numFmtId="0" fontId="163" fillId="0" borderId="0"/>
    <xf numFmtId="0" fontId="57" fillId="0" borderId="0"/>
    <xf numFmtId="0" fontId="164" fillId="0" borderId="0" applyNumberFormat="0" applyFill="0" applyProtection="0"/>
    <xf numFmtId="0" fontId="57" fillId="0" borderId="0"/>
    <xf numFmtId="0" fontId="57" fillId="0" borderId="0"/>
    <xf numFmtId="0" fontId="5" fillId="0" borderId="0"/>
    <xf numFmtId="0" fontId="5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2" fillId="0" borderId="0"/>
    <xf numFmtId="0" fontId="2"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5" fillId="0" borderId="0"/>
    <xf numFmtId="0" fontId="7" fillId="0" borderId="0"/>
    <xf numFmtId="0" fontId="36" fillId="0" borderId="0"/>
    <xf numFmtId="0" fontId="164" fillId="0" borderId="0" applyNumberFormat="0" applyFill="0" applyProtection="0"/>
    <xf numFmtId="0" fontId="57" fillId="0" borderId="0"/>
    <xf numFmtId="0" fontId="3" fillId="0" borderId="0"/>
    <xf numFmtId="0" fontId="57" fillId="0" borderId="0"/>
    <xf numFmtId="0" fontId="36" fillId="0" borderId="0"/>
    <xf numFmtId="0" fontId="165" fillId="0" borderId="0"/>
    <xf numFmtId="0" fontId="36" fillId="0" borderId="0"/>
    <xf numFmtId="0" fontId="36" fillId="0" borderId="0"/>
    <xf numFmtId="0" fontId="3" fillId="0" borderId="0"/>
    <xf numFmtId="0" fontId="36" fillId="0" borderId="0"/>
    <xf numFmtId="0" fontId="7" fillId="0" borderId="0"/>
    <xf numFmtId="0" fontId="3" fillId="0" borderId="0"/>
    <xf numFmtId="0" fontId="14" fillId="0" borderId="0"/>
    <xf numFmtId="0" fontId="36" fillId="0" borderId="0"/>
    <xf numFmtId="0" fontId="2"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6" fillId="0" borderId="0"/>
    <xf numFmtId="0" fontId="36" fillId="0" borderId="0"/>
    <xf numFmtId="0" fontId="36" fillId="0" borderId="0"/>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6" fillId="0" borderId="0"/>
    <xf numFmtId="0" fontId="36"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165" fillId="0" borderId="0"/>
    <xf numFmtId="0" fontId="3" fillId="0" borderId="0"/>
    <xf numFmtId="0" fontId="36" fillId="0" borderId="0"/>
    <xf numFmtId="0" fontId="36" fillId="0" borderId="0"/>
    <xf numFmtId="0" fontId="36" fillId="0" borderId="0"/>
    <xf numFmtId="0" fontId="166" fillId="0" borderId="0"/>
    <xf numFmtId="0" fontId="57" fillId="0" borderId="0"/>
    <xf numFmtId="0" fontId="8" fillId="0" borderId="0"/>
    <xf numFmtId="0" fontId="5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6" fillId="0" borderId="0"/>
    <xf numFmtId="0" fontId="36" fillId="0" borderId="0"/>
    <xf numFmtId="0" fontId="164" fillId="0" borderId="0" applyNumberFormat="0" applyFill="0" applyProtection="0"/>
    <xf numFmtId="0" fontId="57" fillId="0" borderId="0"/>
    <xf numFmtId="0" fontId="36" fillId="0" borderId="0"/>
    <xf numFmtId="0" fontId="167" fillId="0" borderId="0"/>
    <xf numFmtId="0" fontId="167" fillId="0" borderId="0"/>
    <xf numFmtId="0" fontId="167" fillId="0" borderId="0"/>
    <xf numFmtId="0" fontId="16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16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90" fillId="14" borderId="0" applyNumberFormat="0" applyBorder="0" applyAlignment="0" applyProtection="0"/>
    <xf numFmtId="0" fontId="90" fillId="14" borderId="0" applyNumberFormat="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3" fillId="67" borderId="18" applyNumberFormat="0" applyFont="0" applyAlignment="0" applyProtection="0"/>
    <xf numFmtId="0" fontId="57" fillId="2" borderId="5" applyNumberFormat="0" applyFont="0" applyAlignment="0" applyProtection="0"/>
    <xf numFmtId="0" fontId="57" fillId="2" borderId="5" applyNumberFormat="0" applyFont="0" applyAlignment="0" applyProtection="0"/>
    <xf numFmtId="0" fontId="57" fillId="2" borderId="5" applyNumberFormat="0" applyFont="0" applyAlignment="0" applyProtection="0"/>
    <xf numFmtId="0" fontId="57" fillId="2" borderId="5" applyNumberFormat="0" applyFont="0" applyAlignment="0" applyProtection="0"/>
    <xf numFmtId="0" fontId="3" fillId="67" borderId="18"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ill="0" applyBorder="0" applyAlignment="0" applyProtection="0"/>
    <xf numFmtId="9" fontId="3" fillId="0" borderId="0" applyFont="0" applyFill="0" applyBorder="0" applyAlignment="0" applyProtection="0"/>
    <xf numFmtId="9" fontId="57" fillId="0" borderId="0" applyFont="0" applyFill="0" applyBorder="0" applyAlignment="0" applyProtection="0"/>
    <xf numFmtId="9" fontId="3"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3" fillId="0" borderId="0" applyFont="0" applyFill="0" applyBorder="0" applyAlignment="0" applyProtection="0"/>
    <xf numFmtId="9" fontId="36" fillId="0" borderId="0" applyFont="0" applyFill="0" applyBorder="0" applyAlignment="0" applyProtection="0"/>
    <xf numFmtId="9" fontId="3"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 fillId="0" borderId="0" applyFont="0" applyFill="0" applyBorder="0" applyAlignment="0" applyProtection="0"/>
    <xf numFmtId="0" fontId="133" fillId="0" borderId="16" applyNumberFormat="0" applyFill="0" applyAlignment="0" applyProtection="0"/>
    <xf numFmtId="0" fontId="133" fillId="0" borderId="16" applyNumberFormat="0" applyFill="0" applyAlignment="0" applyProtection="0"/>
    <xf numFmtId="0" fontId="128" fillId="0" borderId="0"/>
    <xf numFmtId="0" fontId="36" fillId="0" borderId="0"/>
    <xf numFmtId="0" fontId="36" fillId="0" borderId="0"/>
    <xf numFmtId="0" fontId="36" fillId="0" borderId="0"/>
    <xf numFmtId="0" fontId="36" fillId="0" borderId="0"/>
    <xf numFmtId="0" fontId="128" fillId="0" borderId="0"/>
    <xf numFmtId="0" fontId="36" fillId="0" borderId="0"/>
    <xf numFmtId="0" fontId="35" fillId="0" borderId="0"/>
    <xf numFmtId="0" fontId="35" fillId="0" borderId="0"/>
    <xf numFmtId="0" fontId="3" fillId="0" borderId="0"/>
    <xf numFmtId="0" fontId="3" fillId="0" borderId="0"/>
    <xf numFmtId="0" fontId="36" fillId="0" borderId="0"/>
    <xf numFmtId="0" fontId="104" fillId="0" borderId="0" applyFon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233" fontId="3" fillId="0" borderId="0" applyFont="0" applyFill="0" applyBorder="0" applyAlignment="0" applyProtection="0"/>
    <xf numFmtId="18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 fillId="0" borderId="0" applyFont="0" applyFill="0" applyBorder="0" applyAlignment="0" applyProtection="0"/>
    <xf numFmtId="170"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5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234" fontId="3" fillId="0" borderId="0" applyFont="0" applyFill="0" applyBorder="0" applyAlignment="0" applyProtection="0"/>
    <xf numFmtId="170" fontId="36" fillId="0" borderId="0" applyFont="0" applyFill="0" applyBorder="0" applyAlignment="0" applyProtection="0"/>
    <xf numFmtId="235" fontId="8" fillId="0" borderId="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0" fontId="36" fillId="0" borderId="0" applyFont="0" applyFill="0" applyBorder="0" applyAlignment="0" applyProtection="0"/>
    <xf numFmtId="170"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236" fontId="8" fillId="0" borderId="0" applyFill="0" applyBorder="0" applyAlignment="0" applyProtection="0"/>
    <xf numFmtId="165"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5"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6"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65" fontId="36"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3"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3" fillId="0" borderId="0" applyFont="0" applyFill="0" applyBorder="0" applyAlignment="0" applyProtection="0"/>
    <xf numFmtId="0" fontId="114" fillId="16" borderId="0" applyNumberFormat="0" applyBorder="0" applyAlignment="0" applyProtection="0"/>
    <xf numFmtId="0" fontId="114" fillId="16" borderId="0" applyNumberFormat="0" applyBorder="0" applyAlignment="0" applyProtection="0"/>
    <xf numFmtId="178" fontId="45" fillId="0" borderId="0">
      <protection locked="0"/>
    </xf>
    <xf numFmtId="0" fontId="45" fillId="0" borderId="0">
      <protection locked="0"/>
    </xf>
    <xf numFmtId="0" fontId="45" fillId="0" borderId="0">
      <protection locked="0"/>
    </xf>
    <xf numFmtId="2" fontId="169" fillId="0" borderId="0" applyFont="0" applyFill="0" applyBorder="0" applyAlignment="0" applyProtection="0"/>
    <xf numFmtId="0" fontId="170" fillId="0" borderId="0" applyNumberFormat="0" applyFill="0" applyBorder="0" applyAlignment="0" applyProtection="0"/>
    <xf numFmtId="0" fontId="171" fillId="0" borderId="0" applyNumberFormat="0" applyFill="0" applyBorder="0" applyAlignment="0" applyProtection="0"/>
    <xf numFmtId="0" fontId="169" fillId="0" borderId="0" applyFont="0" applyFill="0" applyBorder="0" applyAlignment="0" applyProtection="0"/>
    <xf numFmtId="0" fontId="169" fillId="0" borderId="0" applyFont="0" applyFill="0" applyBorder="0" applyAlignment="0" applyProtection="0"/>
    <xf numFmtId="0" fontId="172" fillId="0" borderId="0" applyNumberFormat="0" applyFill="0" applyBorder="0" applyAlignment="0" applyProtection="0">
      <alignment vertical="top"/>
      <protection locked="0"/>
    </xf>
    <xf numFmtId="40" fontId="173" fillId="0" borderId="0" applyFont="0" applyFill="0" applyBorder="0" applyAlignment="0" applyProtection="0"/>
    <xf numFmtId="38" fontId="173" fillId="0" borderId="0" applyFont="0" applyFill="0" applyBorder="0" applyAlignment="0" applyProtection="0"/>
    <xf numFmtId="0" fontId="173"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9" fontId="10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237" fontId="34" fillId="0" borderId="0" applyFont="0" applyFill="0" applyBorder="0" applyAlignment="0" applyProtection="0"/>
    <xf numFmtId="4" fontId="169" fillId="0" borderId="0" applyFont="0" applyFill="0" applyBorder="0" applyAlignment="0" applyProtection="0"/>
    <xf numFmtId="3" fontId="169" fillId="0" borderId="0" applyFont="0" applyFill="0" applyBorder="0" applyAlignment="0" applyProtection="0"/>
    <xf numFmtId="0" fontId="10" fillId="0" borderId="0" applyFont="0" applyFill="0" applyBorder="0" applyAlignment="0" applyProtection="0"/>
    <xf numFmtId="0" fontId="151" fillId="0" borderId="0" applyFont="0" applyFill="0" applyBorder="0" applyAlignment="0" applyProtection="0"/>
    <xf numFmtId="176" fontId="14" fillId="0" borderId="0" applyFont="0" applyFill="0" applyBorder="0" applyAlignment="0" applyProtection="0"/>
    <xf numFmtId="182" fontId="14" fillId="0" borderId="0" applyFont="0" applyFill="0" applyBorder="0" applyAlignment="0" applyProtection="0"/>
    <xf numFmtId="0" fontId="104" fillId="0" borderId="0" applyFont="0" applyFill="0" applyBorder="0" applyAlignment="0" applyProtection="0"/>
    <xf numFmtId="186" fontId="10" fillId="0" borderId="0" applyFont="0" applyFill="0" applyBorder="0" applyAlignment="0" applyProtection="0"/>
    <xf numFmtId="232" fontId="10" fillId="0" borderId="0" applyFont="0" applyFill="0" applyBorder="0" applyAlignment="0" applyProtection="0"/>
    <xf numFmtId="10" fontId="169" fillId="0" borderId="0" applyFont="0" applyFill="0" applyBorder="0" applyAlignment="0" applyProtection="0"/>
    <xf numFmtId="0" fontId="175" fillId="0" borderId="0"/>
    <xf numFmtId="0" fontId="169" fillId="0" borderId="22" applyNumberFormat="0" applyFont="0" applyFill="0" applyAlignment="0" applyProtection="0"/>
    <xf numFmtId="238" fontId="8" fillId="0" borderId="0" applyFont="0" applyFill="0" applyBorder="0" applyAlignment="0" applyProtection="0"/>
    <xf numFmtId="239" fontId="169" fillId="0" borderId="0" applyFont="0" applyFill="0" applyBorder="0" applyAlignment="0" applyProtection="0"/>
    <xf numFmtId="0" fontId="176" fillId="0" borderId="0"/>
    <xf numFmtId="0" fontId="176" fillId="0" borderId="0"/>
    <xf numFmtId="0" fontId="177" fillId="0" borderId="0"/>
    <xf numFmtId="0" fontId="14" fillId="0" borderId="0"/>
    <xf numFmtId="0" fontId="104" fillId="0" borderId="0"/>
    <xf numFmtId="0" fontId="177" fillId="0" borderId="0"/>
    <xf numFmtId="0" fontId="14" fillId="0" borderId="0"/>
    <xf numFmtId="0" fontId="177" fillId="0" borderId="0"/>
    <xf numFmtId="0" fontId="14" fillId="0" borderId="0" applyNumberFormat="0" applyProtection="0"/>
    <xf numFmtId="0" fontId="14" fillId="0" borderId="0" applyNumberFormat="0" applyProtection="0"/>
    <xf numFmtId="0" fontId="14" fillId="0" borderId="0"/>
    <xf numFmtId="0" fontId="17" fillId="0" borderId="0"/>
    <xf numFmtId="0" fontId="14" fillId="0" borderId="0"/>
    <xf numFmtId="0" fontId="16" fillId="0" borderId="0"/>
    <xf numFmtId="0" fontId="16" fillId="0" borderId="0"/>
    <xf numFmtId="0" fontId="14" fillId="0" borderId="0"/>
    <xf numFmtId="0" fontId="16" fillId="0" borderId="0"/>
    <xf numFmtId="0" fontId="16" fillId="0" borderId="0"/>
    <xf numFmtId="0" fontId="16" fillId="0" borderId="0"/>
    <xf numFmtId="0" fontId="25" fillId="0" borderId="0" applyAlignment="0"/>
    <xf numFmtId="0" fontId="16" fillId="0" borderId="0"/>
    <xf numFmtId="0" fontId="17" fillId="0" borderId="0"/>
    <xf numFmtId="0" fontId="14" fillId="0" borderId="0"/>
    <xf numFmtId="0" fontId="14" fillId="0" borderId="0"/>
    <xf numFmtId="0" fontId="8" fillId="0" borderId="0"/>
    <xf numFmtId="165" fontId="8" fillId="0" borderId="0" applyFont="0" applyFill="0" applyBorder="0" applyAlignment="0" applyProtection="0"/>
    <xf numFmtId="164" fontId="8" fillId="0" borderId="0" applyFont="0" applyFill="0" applyBorder="0" applyAlignment="0" applyProtection="0"/>
    <xf numFmtId="0" fontId="178" fillId="0" borderId="0"/>
    <xf numFmtId="177" fontId="14" fillId="0" borderId="0" applyFont="0" applyFill="0" applyBorder="0" applyAlignment="0" applyProtection="0"/>
    <xf numFmtId="181" fontId="14" fillId="0" borderId="0" applyFont="0" applyFill="0" applyBorder="0" applyAlignment="0" applyProtection="0"/>
    <xf numFmtId="172" fontId="8" fillId="0" borderId="0" applyFont="0" applyFill="0" applyBorder="0" applyAlignment="0" applyProtection="0"/>
    <xf numFmtId="171" fontId="8" fillId="0" borderId="0" applyFont="0" applyFill="0" applyBorder="0" applyAlignment="0" applyProtection="0"/>
    <xf numFmtId="0" fontId="17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0" fillId="0" borderId="0"/>
    <xf numFmtId="9" fontId="180" fillId="0" borderId="0" applyFont="0" applyFill="0" applyBorder="0" applyAlignment="0" applyProtection="0"/>
    <xf numFmtId="0" fontId="36" fillId="0" borderId="0"/>
    <xf numFmtId="9" fontId="4" fillId="0" borderId="0" applyFont="0" applyFill="0" applyBorder="0" applyAlignment="0" applyProtection="0"/>
    <xf numFmtId="0" fontId="36" fillId="0" borderId="0"/>
    <xf numFmtId="0" fontId="36" fillId="0" borderId="0"/>
    <xf numFmtId="9" fontId="36" fillId="0" borderId="0" applyFont="0" applyFill="0" applyBorder="0" applyAlignment="0" applyProtection="0"/>
    <xf numFmtId="0" fontId="36" fillId="0" borderId="0"/>
    <xf numFmtId="43" fontId="59" fillId="0" borderId="0" applyFont="0" applyFill="0" applyBorder="0" applyAlignment="0" applyProtection="0"/>
    <xf numFmtId="43" fontId="59" fillId="0" borderId="0" applyFont="0" applyFill="0" applyBorder="0" applyAlignment="0" applyProtection="0"/>
    <xf numFmtId="0" fontId="36" fillId="0" borderId="0"/>
    <xf numFmtId="9" fontId="36" fillId="0" borderId="0" applyFont="0" applyFill="0" applyBorder="0" applyAlignment="0" applyProtection="0"/>
    <xf numFmtId="0" fontId="181" fillId="0" borderId="0"/>
    <xf numFmtId="165" fontId="3" fillId="0" borderId="0" applyFont="0" applyFill="0" applyBorder="0" applyAlignment="0" applyProtection="0"/>
    <xf numFmtId="0" fontId="4" fillId="0" borderId="0"/>
    <xf numFmtId="0" fontId="4" fillId="0" borderId="0"/>
    <xf numFmtId="0" fontId="4" fillId="0" borderId="0"/>
    <xf numFmtId="0" fontId="181" fillId="0" borderId="0"/>
    <xf numFmtId="0" fontId="183" fillId="0" borderId="0"/>
    <xf numFmtId="165" fontId="5" fillId="0" borderId="0" applyFont="0" applyFill="0" applyBorder="0" applyAlignment="0" applyProtection="0"/>
    <xf numFmtId="0" fontId="4"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5" fillId="0" borderId="0"/>
    <xf numFmtId="0" fontId="3" fillId="0" borderId="0"/>
    <xf numFmtId="0" fontId="8"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36" fillId="0" borderId="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178" fillId="12" borderId="0" applyNumberFormat="0" applyBorder="0" applyAlignment="0" applyProtection="0">
      <alignment vertical="center"/>
    </xf>
    <xf numFmtId="0" fontId="178" fillId="14" borderId="0" applyNumberFormat="0" applyBorder="0" applyAlignment="0" applyProtection="0">
      <alignment vertical="center"/>
    </xf>
    <xf numFmtId="0" fontId="178" fillId="16" borderId="0" applyNumberFormat="0" applyBorder="0" applyAlignment="0" applyProtection="0">
      <alignment vertical="center"/>
    </xf>
    <xf numFmtId="0" fontId="178" fillId="18" borderId="0" applyNumberFormat="0" applyBorder="0" applyAlignment="0" applyProtection="0">
      <alignment vertical="center"/>
    </xf>
    <xf numFmtId="0" fontId="178" fillId="20" borderId="0" applyNumberFormat="0" applyBorder="0" applyAlignment="0" applyProtection="0">
      <alignment vertical="center"/>
    </xf>
    <xf numFmtId="0" fontId="178" fillId="22" borderId="0" applyNumberFormat="0" applyBorder="0" applyAlignment="0" applyProtection="0">
      <alignment vertical="center"/>
    </xf>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178" fillId="24" borderId="0" applyNumberFormat="0" applyBorder="0" applyAlignment="0" applyProtection="0">
      <alignment vertical="center"/>
    </xf>
    <xf numFmtId="0" fontId="178" fillId="26" borderId="0" applyNumberFormat="0" applyBorder="0" applyAlignment="0" applyProtection="0">
      <alignment vertical="center"/>
    </xf>
    <xf numFmtId="0" fontId="178" fillId="28" borderId="0" applyNumberFormat="0" applyBorder="0" applyAlignment="0" applyProtection="0">
      <alignment vertical="center"/>
    </xf>
    <xf numFmtId="0" fontId="178" fillId="18" borderId="0" applyNumberFormat="0" applyBorder="0" applyAlignment="0" applyProtection="0">
      <alignment vertical="center"/>
    </xf>
    <xf numFmtId="0" fontId="178" fillId="24" borderId="0" applyNumberFormat="0" applyBorder="0" applyAlignment="0" applyProtection="0">
      <alignment vertical="center"/>
    </xf>
    <xf numFmtId="0" fontId="178" fillId="30" borderId="0" applyNumberFormat="0" applyBorder="0" applyAlignment="0" applyProtection="0">
      <alignment vertical="center"/>
    </xf>
    <xf numFmtId="0" fontId="58" fillId="32" borderId="0" applyNumberFormat="0" applyBorder="0" applyAlignment="0" applyProtection="0"/>
    <xf numFmtId="0" fontId="58" fillId="26" borderId="0" applyNumberFormat="0" applyBorder="0" applyAlignment="0" applyProtection="0"/>
    <xf numFmtId="0" fontId="58" fillId="28"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8" borderId="0" applyNumberFormat="0" applyBorder="0" applyAlignment="0" applyProtection="0"/>
    <xf numFmtId="0" fontId="187" fillId="32" borderId="0" applyNumberFormat="0" applyBorder="0" applyAlignment="0" applyProtection="0">
      <alignment vertical="center"/>
    </xf>
    <xf numFmtId="0" fontId="187" fillId="26" borderId="0" applyNumberFormat="0" applyBorder="0" applyAlignment="0" applyProtection="0">
      <alignment vertical="center"/>
    </xf>
    <xf numFmtId="0" fontId="187" fillId="28" borderId="0" applyNumberFormat="0" applyBorder="0" applyAlignment="0" applyProtection="0">
      <alignment vertical="center"/>
    </xf>
    <xf numFmtId="0" fontId="187" fillId="34" borderId="0" applyNumberFormat="0" applyBorder="0" applyAlignment="0" applyProtection="0">
      <alignment vertical="center"/>
    </xf>
    <xf numFmtId="0" fontId="187" fillId="36" borderId="0" applyNumberFormat="0" applyBorder="0" applyAlignment="0" applyProtection="0">
      <alignment vertical="center"/>
    </xf>
    <xf numFmtId="0" fontId="187" fillId="38" borderId="0" applyNumberFormat="0" applyBorder="0" applyAlignment="0" applyProtection="0">
      <alignment vertical="center"/>
    </xf>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36" fillId="0" borderId="0"/>
    <xf numFmtId="0" fontId="36" fillId="0" borderId="0"/>
    <xf numFmtId="0" fontId="36" fillId="0" borderId="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38" fontId="36" fillId="44" borderId="1">
      <protection locked="0"/>
    </xf>
    <xf numFmtId="38" fontId="36" fillId="0" borderId="1"/>
    <xf numFmtId="204" fontId="36" fillId="0" borderId="1"/>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170" fontId="3" fillId="0" borderId="0" applyFont="0" applyFill="0" applyBorder="0" applyAlignment="0" applyProtection="0"/>
    <xf numFmtId="242" fontId="36" fillId="0" borderId="0" applyFill="0" applyBorder="0" applyAlignment="0" applyProtection="0"/>
    <xf numFmtId="173" fontId="36" fillId="0" borderId="0" applyFill="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8" fillId="0" borderId="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120" fillId="0" borderId="0" applyNumberFormat="0" applyFill="0" applyBorder="0" applyAlignment="0" applyProtection="0"/>
    <xf numFmtId="0" fontId="123" fillId="0" borderId="0" applyNumberFormat="0" applyFill="0" applyBorder="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3" fillId="0" borderId="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3" fillId="44" borderId="18" applyNumberFormat="0" applyFont="0" applyAlignment="0" applyProtection="0"/>
    <xf numFmtId="0" fontId="57" fillId="44" borderId="18" applyNumberFormat="0" applyFont="0" applyAlignment="0" applyProtection="0"/>
    <xf numFmtId="178" fontId="66" fillId="0" borderId="0">
      <protection locked="0"/>
    </xf>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36" fillId="0" borderId="0"/>
    <xf numFmtId="0" fontId="36" fillId="0" borderId="22" applyNumberFormat="0" applyFon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34" fillId="0" borderId="0"/>
    <xf numFmtId="243" fontId="8"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169" fontId="36" fillId="0" borderId="0" applyFont="0" applyFill="0" applyBorder="0" applyAlignment="0" applyProtection="0"/>
    <xf numFmtId="172" fontId="36" fillId="0" borderId="0" applyFont="0" applyFill="0" applyBorder="0" applyAlignment="0" applyProtection="0"/>
    <xf numFmtId="0" fontId="57" fillId="0" borderId="0"/>
    <xf numFmtId="0" fontId="57" fillId="0" borderId="0"/>
    <xf numFmtId="0" fontId="57" fillId="0" borderId="0"/>
    <xf numFmtId="0" fontId="57" fillId="0" borderId="0"/>
    <xf numFmtId="0" fontId="4" fillId="0" borderId="0"/>
    <xf numFmtId="0" fontId="4" fillId="0" borderId="0"/>
    <xf numFmtId="0" fontId="36" fillId="0" borderId="0" applyNumberFormat="0" applyFont="0" applyFill="0" applyBorder="0" applyAlignment="0" applyProtection="0">
      <alignment vertical="top"/>
    </xf>
    <xf numFmtId="0" fontId="5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6" fillId="0" borderId="0"/>
    <xf numFmtId="0" fontId="3" fillId="0" borderId="0"/>
    <xf numFmtId="0" fontId="4" fillId="0" borderId="0"/>
    <xf numFmtId="0" fontId="14" fillId="0" borderId="0"/>
    <xf numFmtId="0" fontId="36" fillId="0" borderId="0"/>
    <xf numFmtId="0" fontId="3" fillId="0" borderId="0"/>
    <xf numFmtId="0" fontId="57" fillId="0" borderId="0"/>
    <xf numFmtId="0" fontId="10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36" fillId="0" borderId="0"/>
    <xf numFmtId="0" fontId="168" fillId="0" borderId="0"/>
    <xf numFmtId="0" fontId="3" fillId="67" borderId="18" applyNumberFormat="0" applyFont="0" applyAlignment="0" applyProtection="0"/>
    <xf numFmtId="0" fontId="57" fillId="67" borderId="18" applyNumberFormat="0" applyFont="0" applyAlignment="0" applyProtection="0"/>
    <xf numFmtId="0" fontId="57" fillId="67" borderId="18" applyNumberFormat="0" applyFont="0" applyAlignment="0" applyProtection="0"/>
    <xf numFmtId="0" fontId="57" fillId="67" borderId="18" applyNumberFormat="0" applyFont="0" applyAlignment="0" applyProtection="0"/>
    <xf numFmtId="0" fontId="57" fillId="67" borderId="18" applyNumberFormat="0" applyFont="0" applyAlignment="0" applyProtection="0"/>
    <xf numFmtId="0" fontId="57" fillId="67" borderId="18" applyNumberFormat="0" applyFont="0" applyAlignment="0" applyProtection="0"/>
    <xf numFmtId="9" fontId="164"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4"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4"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0" fontId="187" fillId="42" borderId="0" applyNumberFormat="0" applyBorder="0" applyAlignment="0" applyProtection="0">
      <alignment vertical="center"/>
    </xf>
    <xf numFmtId="0" fontId="187" fillId="47" borderId="0" applyNumberFormat="0" applyBorder="0" applyAlignment="0" applyProtection="0">
      <alignment vertical="center"/>
    </xf>
    <xf numFmtId="0" fontId="187" fillId="49" borderId="0" applyNumberFormat="0" applyBorder="0" applyAlignment="0" applyProtection="0">
      <alignment vertical="center"/>
    </xf>
    <xf numFmtId="0" fontId="187" fillId="34" borderId="0" applyNumberFormat="0" applyBorder="0" applyAlignment="0" applyProtection="0">
      <alignment vertical="center"/>
    </xf>
    <xf numFmtId="0" fontId="187" fillId="36" borderId="0" applyNumberFormat="0" applyBorder="0" applyAlignment="0" applyProtection="0">
      <alignment vertical="center"/>
    </xf>
    <xf numFmtId="0" fontId="187" fillId="54" borderId="0" applyNumberFormat="0" applyBorder="0" applyAlignment="0" applyProtection="0">
      <alignment vertical="center"/>
    </xf>
    <xf numFmtId="0" fontId="188" fillId="0" borderId="0" applyNumberFormat="0" applyFill="0" applyBorder="0" applyAlignment="0" applyProtection="0">
      <alignment vertical="center"/>
    </xf>
    <xf numFmtId="0" fontId="189" fillId="59" borderId="9" applyNumberFormat="0" applyAlignment="0" applyProtection="0">
      <alignment vertical="center"/>
    </xf>
    <xf numFmtId="0" fontId="190" fillId="66" borderId="0" applyNumberFormat="0" applyBorder="0" applyAlignment="0" applyProtection="0">
      <alignment vertical="center"/>
    </xf>
    <xf numFmtId="0" fontId="8" fillId="67" borderId="18" applyNumberFormat="0" applyFont="0" applyAlignment="0" applyProtection="0">
      <alignment vertical="center"/>
    </xf>
    <xf numFmtId="0" fontId="191" fillId="0" borderId="16" applyNumberFormat="0" applyFill="0" applyAlignment="0" applyProtection="0">
      <alignment vertical="center"/>
    </xf>
    <xf numFmtId="0" fontId="192" fillId="22" borderId="7" applyNumberFormat="0" applyAlignment="0" applyProtection="0">
      <alignment vertical="center"/>
    </xf>
    <xf numFmtId="0" fontId="193" fillId="58" borderId="19" applyNumberFormat="0" applyAlignment="0" applyProtection="0">
      <alignment vertical="center"/>
    </xf>
    <xf numFmtId="0" fontId="194" fillId="14" borderId="0" applyNumberFormat="0" applyBorder="0" applyAlignment="0" applyProtection="0">
      <alignment vertical="center"/>
    </xf>
    <xf numFmtId="0" fontId="195" fillId="16" borderId="0" applyNumberFormat="0" applyBorder="0" applyAlignment="0" applyProtection="0">
      <alignment vertical="center"/>
    </xf>
    <xf numFmtId="0" fontId="196" fillId="0" borderId="11" applyNumberFormat="0" applyFill="0" applyAlignment="0" applyProtection="0">
      <alignment vertical="center"/>
    </xf>
    <xf numFmtId="0" fontId="197" fillId="0" borderId="12" applyNumberFormat="0" applyFill="0" applyAlignment="0" applyProtection="0">
      <alignment vertical="center"/>
    </xf>
    <xf numFmtId="0" fontId="198" fillId="0" borderId="14" applyNumberFormat="0" applyFill="0" applyAlignment="0" applyProtection="0">
      <alignment vertical="center"/>
    </xf>
    <xf numFmtId="0" fontId="198" fillId="0" borderId="0" applyNumberFormat="0" applyFill="0" applyBorder="0" applyAlignment="0" applyProtection="0">
      <alignment vertical="center"/>
    </xf>
    <xf numFmtId="0" fontId="199" fillId="58" borderId="7" applyNumberFormat="0" applyAlignment="0" applyProtection="0">
      <alignment vertical="center"/>
    </xf>
    <xf numFmtId="0" fontId="200" fillId="0" borderId="0" applyNumberFormat="0" applyFill="0" applyBorder="0" applyAlignment="0" applyProtection="0">
      <alignment vertical="center"/>
    </xf>
    <xf numFmtId="0" fontId="201" fillId="0" borderId="0" applyNumberFormat="0" applyFill="0" applyBorder="0" applyAlignment="0" applyProtection="0">
      <alignment vertical="center"/>
    </xf>
    <xf numFmtId="0" fontId="202" fillId="0" borderId="23" applyNumberFormat="0" applyFill="0" applyAlignment="0" applyProtection="0">
      <alignment vertical="center"/>
    </xf>
    <xf numFmtId="0" fontId="4" fillId="0" borderId="0"/>
    <xf numFmtId="0" fontId="4" fillId="0" borderId="0"/>
    <xf numFmtId="0" fontId="4" fillId="0" borderId="0"/>
    <xf numFmtId="0" fontId="4" fillId="0" borderId="0"/>
    <xf numFmtId="0" fontId="4" fillId="0" borderId="0"/>
    <xf numFmtId="0" fontId="181" fillId="0" borderId="0"/>
    <xf numFmtId="0" fontId="204" fillId="0" borderId="0"/>
    <xf numFmtId="0" fontId="36" fillId="0" borderId="0"/>
    <xf numFmtId="0" fontId="205" fillId="0" borderId="0"/>
    <xf numFmtId="0" fontId="206" fillId="78" borderId="0">
      <alignment horizontal="center" vertical="center"/>
    </xf>
    <xf numFmtId="38" fontId="205" fillId="0" borderId="0"/>
    <xf numFmtId="245" fontId="104" fillId="0" borderId="0"/>
    <xf numFmtId="0" fontId="205" fillId="0" borderId="0"/>
    <xf numFmtId="0" fontId="207" fillId="0" borderId="0"/>
    <xf numFmtId="0" fontId="3" fillId="0" borderId="0"/>
    <xf numFmtId="38" fontId="205" fillId="0" borderId="0"/>
    <xf numFmtId="245" fontId="104" fillId="0" borderId="0"/>
    <xf numFmtId="0" fontId="208" fillId="0" borderId="0"/>
    <xf numFmtId="0" fontId="209" fillId="0" borderId="22" applyNumberFormat="0" applyFont="0" applyFill="0" applyAlignment="0" applyProtection="0"/>
    <xf numFmtId="0" fontId="210" fillId="0" borderId="0" applyNumberFormat="0" applyFill="0" applyBorder="0" applyAlignment="0" applyProtection="0">
      <alignment vertical="top"/>
      <protection locked="0"/>
    </xf>
    <xf numFmtId="0" fontId="33" fillId="0" borderId="0" applyFont="0" applyFill="0" applyBorder="0" applyAlignment="0" applyProtection="0"/>
    <xf numFmtId="172" fontId="36" fillId="0" borderId="0" applyFont="0" applyFill="0" applyBorder="0" applyAlignment="0" applyProtection="0"/>
    <xf numFmtId="0" fontId="12" fillId="0" borderId="0" applyFont="0" applyFill="0" applyBorder="0" applyAlignment="0" applyProtection="0"/>
    <xf numFmtId="0" fontId="205" fillId="0" borderId="0"/>
    <xf numFmtId="0" fontId="104" fillId="0" borderId="0"/>
    <xf numFmtId="0" fontId="205" fillId="0" borderId="0"/>
    <xf numFmtId="0" fontId="104" fillId="0" borderId="0"/>
    <xf numFmtId="246" fontId="211" fillId="0" borderId="0"/>
    <xf numFmtId="175" fontId="212" fillId="0" borderId="0" applyFont="0" applyFill="0" applyBorder="0" applyAlignment="0" applyProtection="0"/>
    <xf numFmtId="10" fontId="209" fillId="0" borderId="0" applyFont="0" applyFill="0" applyBorder="0" applyAlignment="0" applyProtection="0"/>
    <xf numFmtId="0" fontId="213" fillId="0" borderId="0" applyFont="0" applyFill="0" applyBorder="0" applyAlignment="0" applyProtection="0"/>
    <xf numFmtId="238" fontId="36" fillId="0" borderId="0" applyFont="0" applyFill="0" applyBorder="0" applyAlignment="0" applyProtection="0"/>
    <xf numFmtId="244" fontId="36" fillId="0" borderId="0" applyFont="0" applyFill="0" applyBorder="0" applyAlignment="0" applyProtection="0"/>
    <xf numFmtId="0" fontId="14" fillId="0" borderId="0"/>
    <xf numFmtId="0" fontId="14" fillId="0" borderId="0" applyNumberForma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14" fillId="0" borderId="0"/>
    <xf numFmtId="0" fontId="17" fillId="0" borderId="0"/>
    <xf numFmtId="0" fontId="214" fillId="0" borderId="0"/>
    <xf numFmtId="178" fontId="15" fillId="0" borderId="0">
      <protection locked="0"/>
    </xf>
    <xf numFmtId="178" fontId="215" fillId="0" borderId="0">
      <protection locked="0"/>
    </xf>
    <xf numFmtId="178" fontId="215" fillId="0" borderId="0">
      <protection locked="0"/>
    </xf>
    <xf numFmtId="178" fontId="215" fillId="0" borderId="0">
      <protection locked="0"/>
    </xf>
    <xf numFmtId="178" fontId="215" fillId="0" borderId="0">
      <protection locked="0"/>
    </xf>
    <xf numFmtId="178" fontId="15" fillId="0" borderId="0">
      <protection locked="0"/>
    </xf>
    <xf numFmtId="178" fontId="15" fillId="0" borderId="0">
      <protection locked="0"/>
    </xf>
    <xf numFmtId="0" fontId="214" fillId="0" borderId="0"/>
    <xf numFmtId="178" fontId="18" fillId="0" borderId="0">
      <protection locked="0"/>
    </xf>
    <xf numFmtId="178" fontId="216" fillId="0" borderId="0">
      <protection locked="0"/>
    </xf>
    <xf numFmtId="178" fontId="18" fillId="0" borderId="0">
      <protection locked="0"/>
    </xf>
    <xf numFmtId="178" fontId="18" fillId="0" borderId="0">
      <protection locked="0"/>
    </xf>
    <xf numFmtId="178" fontId="216" fillId="0" borderId="0">
      <protection locked="0"/>
    </xf>
    <xf numFmtId="178" fontId="216" fillId="0" borderId="0">
      <protection locked="0"/>
    </xf>
    <xf numFmtId="178" fontId="216" fillId="0" borderId="0">
      <protection locked="0"/>
    </xf>
    <xf numFmtId="178" fontId="216" fillId="0" borderId="0">
      <protection locked="0"/>
    </xf>
    <xf numFmtId="178" fontId="18" fillId="0" borderId="0">
      <protection locked="0"/>
    </xf>
    <xf numFmtId="178" fontId="18" fillId="0" borderId="0">
      <protection locked="0"/>
    </xf>
    <xf numFmtId="0" fontId="17" fillId="0" borderId="0"/>
    <xf numFmtId="178" fontId="18" fillId="0" borderId="0">
      <protection locked="0"/>
    </xf>
    <xf numFmtId="178" fontId="216" fillId="0" borderId="0">
      <protection locked="0"/>
    </xf>
    <xf numFmtId="178" fontId="18" fillId="0" borderId="0">
      <protection locked="0"/>
    </xf>
    <xf numFmtId="178" fontId="18" fillId="0" borderId="0">
      <protection locked="0"/>
    </xf>
    <xf numFmtId="178" fontId="216" fillId="0" borderId="0">
      <protection locked="0"/>
    </xf>
    <xf numFmtId="178" fontId="216" fillId="0" borderId="0">
      <protection locked="0"/>
    </xf>
    <xf numFmtId="0" fontId="14" fillId="0" borderId="0" applyNumberFormat="0" applyProtection="0"/>
    <xf numFmtId="178" fontId="216" fillId="0" borderId="0">
      <protection locked="0"/>
    </xf>
    <xf numFmtId="178" fontId="216" fillId="0" borderId="0">
      <protection locked="0"/>
    </xf>
    <xf numFmtId="178" fontId="18" fillId="0" borderId="0">
      <protection locked="0"/>
    </xf>
    <xf numFmtId="178" fontId="18" fillId="0" borderId="0">
      <protection locked="0"/>
    </xf>
    <xf numFmtId="203" fontId="62" fillId="0" borderId="0" applyFont="0" applyFill="0" applyBorder="0" applyAlignment="0" applyProtection="0"/>
    <xf numFmtId="0" fontId="214" fillId="0" borderId="0"/>
    <xf numFmtId="0" fontId="214" fillId="0" borderId="0"/>
    <xf numFmtId="0" fontId="214" fillId="0" borderId="0"/>
    <xf numFmtId="0" fontId="25" fillId="0" borderId="0" applyAlignment="0"/>
    <xf numFmtId="0" fontId="214" fillId="0" borderId="0"/>
    <xf numFmtId="247" fontId="209" fillId="0" borderId="0" applyFont="0" applyFill="0" applyBorder="0" applyAlignment="0" applyProtection="0"/>
    <xf numFmtId="0" fontId="217" fillId="0" borderId="0" applyNumberFormat="0" applyFill="0" applyBorder="0" applyAlignment="0" applyProtection="0"/>
    <xf numFmtId="0" fontId="218" fillId="0" borderId="0" applyNumberFormat="0" applyFill="0" applyBorder="0" applyAlignment="0" applyProtection="0"/>
    <xf numFmtId="0" fontId="219" fillId="0" borderId="0"/>
    <xf numFmtId="0" fontId="26" fillId="0" borderId="0"/>
    <xf numFmtId="0" fontId="219" fillId="0" borderId="0"/>
    <xf numFmtId="0" fontId="14" fillId="0" borderId="0"/>
    <xf numFmtId="0" fontId="12" fillId="0" borderId="0"/>
    <xf numFmtId="0" fontId="14" fillId="0" borderId="0"/>
    <xf numFmtId="0" fontId="14" fillId="0" borderId="0"/>
    <xf numFmtId="0" fontId="14" fillId="0" borderId="0"/>
    <xf numFmtId="0" fontId="14" fillId="0" borderId="0"/>
    <xf numFmtId="0" fontId="14" fillId="0" borderId="0"/>
    <xf numFmtId="0" fontId="14" fillId="0" borderId="0"/>
    <xf numFmtId="0" fontId="26" fillId="0" borderId="0"/>
    <xf numFmtId="0" fontId="220" fillId="0" borderId="0" applyFont="0" applyFill="0" applyBorder="0" applyAlignment="0" applyProtection="0"/>
    <xf numFmtId="9" fontId="12" fillId="0" borderId="0" applyFont="0" applyFill="0" applyBorder="0" applyAlignment="0" applyProtection="0"/>
    <xf numFmtId="198" fontId="221" fillId="0" borderId="0" applyFont="0" applyFill="0" applyBorder="0" applyAlignment="0" applyProtection="0"/>
    <xf numFmtId="4" fontId="209" fillId="0" borderId="0" applyFont="0" applyFill="0" applyBorder="0" applyAlignment="0" applyProtection="0"/>
    <xf numFmtId="248" fontId="222" fillId="0" borderId="0" applyFont="0" applyFill="0" applyBorder="0" applyAlignment="0" applyProtection="0"/>
    <xf numFmtId="249" fontId="222" fillId="0" borderId="0" applyFont="0" applyFill="0" applyBorder="0" applyAlignment="0" applyProtection="0"/>
    <xf numFmtId="0" fontId="223" fillId="0" borderId="0"/>
    <xf numFmtId="0" fontId="211" fillId="0" borderId="0"/>
    <xf numFmtId="0" fontId="205" fillId="0" borderId="0"/>
    <xf numFmtId="0" fontId="205" fillId="0" borderId="0"/>
    <xf numFmtId="0" fontId="224" fillId="0" borderId="0"/>
    <xf numFmtId="0" fontId="11" fillId="0" borderId="0"/>
    <xf numFmtId="0" fontId="11" fillId="0" borderId="0"/>
    <xf numFmtId="0" fontId="224" fillId="0" borderId="0"/>
    <xf numFmtId="0" fontId="11" fillId="0" borderId="0"/>
    <xf numFmtId="0" fontId="11" fillId="0" borderId="0"/>
    <xf numFmtId="0" fontId="208" fillId="0" borderId="0"/>
    <xf numFmtId="0" fontId="11" fillId="0" borderId="0"/>
    <xf numFmtId="0" fontId="11" fillId="0" borderId="0"/>
    <xf numFmtId="0" fontId="11" fillId="0" borderId="0"/>
    <xf numFmtId="0" fontId="208" fillId="0" borderId="0"/>
    <xf numFmtId="0" fontId="208" fillId="0" borderId="0"/>
    <xf numFmtId="0" fontId="28" fillId="0" borderId="6">
      <protection locked="0"/>
    </xf>
    <xf numFmtId="0" fontId="28" fillId="0" borderId="6">
      <protection locked="0"/>
    </xf>
    <xf numFmtId="0" fontId="36" fillId="0" borderId="0" applyNumberFormat="0" applyFill="0" applyBorder="0" applyAlignment="0" applyProtection="0"/>
    <xf numFmtId="0" fontId="8" fillId="0" borderId="0" applyNumberFormat="0" applyFill="0" applyBorder="0" applyAlignment="0" applyProtection="0"/>
    <xf numFmtId="0" fontId="211" fillId="0" borderId="0"/>
    <xf numFmtId="0" fontId="211" fillId="0" borderId="0"/>
    <xf numFmtId="25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225" fillId="0" borderId="0"/>
    <xf numFmtId="0" fontId="226" fillId="0" borderId="0" applyNumberFormat="0" applyFill="0" applyBorder="0" applyAlignment="0" applyProtection="0">
      <alignment vertical="top"/>
      <protection locked="0"/>
    </xf>
    <xf numFmtId="251" fontId="36" fillId="0" borderId="0" applyFill="0" applyBorder="0" applyAlignment="0" applyProtection="0"/>
    <xf numFmtId="252" fontId="36" fillId="0" borderId="0" applyFill="0" applyBorder="0" applyAlignment="0" applyProtection="0"/>
    <xf numFmtId="0" fontId="36" fillId="0" borderId="0"/>
    <xf numFmtId="253" fontId="36" fillId="0" borderId="0" applyFill="0" applyBorder="0" applyAlignment="0" applyProtection="0"/>
    <xf numFmtId="0" fontId="36" fillId="0" borderId="0" applyFill="0" applyBorder="0" applyAlignment="0" applyProtection="0"/>
    <xf numFmtId="253" fontId="36" fillId="0" borderId="0" applyFill="0" applyBorder="0" applyAlignment="0" applyProtection="0"/>
    <xf numFmtId="254" fontId="36" fillId="0" borderId="0" applyFill="0" applyBorder="0" applyAlignment="0" applyProtection="0"/>
    <xf numFmtId="185" fontId="27" fillId="0" borderId="0" applyFont="0" applyFill="0" applyBorder="0" applyAlignment="0" applyProtection="0"/>
    <xf numFmtId="184" fontId="27" fillId="0" borderId="0" applyFont="0" applyFill="0" applyBorder="0" applyAlignment="0" applyProtection="0"/>
    <xf numFmtId="185" fontId="27" fillId="0" borderId="0" applyFont="0" applyFill="0" applyBorder="0" applyAlignment="0" applyProtection="0"/>
    <xf numFmtId="184" fontId="27" fillId="0" borderId="0" applyFont="0" applyFill="0" applyBorder="0" applyAlignment="0" applyProtection="0"/>
    <xf numFmtId="255" fontId="36" fillId="0" borderId="0" applyFill="0" applyBorder="0" applyAlignment="0" applyProtection="0"/>
    <xf numFmtId="255" fontId="36" fillId="0" borderId="0" applyFill="0" applyBorder="0" applyAlignment="0" applyProtection="0"/>
    <xf numFmtId="0" fontId="36" fillId="0" borderId="0" applyFill="0" applyBorder="0" applyAlignment="0" applyProtection="0"/>
    <xf numFmtId="0" fontId="37" fillId="0" borderId="0"/>
    <xf numFmtId="0" fontId="37" fillId="0" borderId="0"/>
    <xf numFmtId="0" fontId="227"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37"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37" fillId="0" borderId="0"/>
    <xf numFmtId="0" fontId="37"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37" fillId="0" borderId="0"/>
    <xf numFmtId="0" fontId="37" fillId="0" borderId="0"/>
    <xf numFmtId="0" fontId="37" fillId="0" borderId="0"/>
    <xf numFmtId="0" fontId="36" fillId="0" borderId="0"/>
    <xf numFmtId="0" fontId="227"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41" fillId="0" borderId="0"/>
    <xf numFmtId="256" fontId="35" fillId="0" borderId="0"/>
    <xf numFmtId="0" fontId="10" fillId="0" borderId="0" applyFont="0" applyFill="0" applyBorder="0" applyAlignment="0" applyProtection="0"/>
    <xf numFmtId="0" fontId="10"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0" fontId="227" fillId="0" borderId="0"/>
    <xf numFmtId="0" fontId="3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227" fillId="0" borderId="0"/>
    <xf numFmtId="40" fontId="36" fillId="0" borderId="0" applyFill="0" applyBorder="0" applyAlignment="0" applyProtection="0"/>
    <xf numFmtId="40" fontId="36" fillId="0" borderId="0" applyFill="0" applyBorder="0" applyAlignment="0" applyProtection="0"/>
    <xf numFmtId="0" fontId="10" fillId="0" borderId="0" applyFont="0" applyFill="0" applyBorder="0" applyAlignment="0" applyProtection="0"/>
    <xf numFmtId="0" fontId="8" fillId="0" borderId="0"/>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227" fillId="0" borderId="0"/>
    <xf numFmtId="0" fontId="36" fillId="0" borderId="0" applyFill="0" applyBorder="0" applyAlignment="0" applyProtection="0"/>
    <xf numFmtId="253" fontId="36" fillId="0" borderId="0" applyFill="0" applyBorder="0" applyAlignment="0" applyProtection="0"/>
    <xf numFmtId="0" fontId="35" fillId="0" borderId="0"/>
    <xf numFmtId="0" fontId="8" fillId="0" borderId="0"/>
    <xf numFmtId="0" fontId="36" fillId="0" borderId="0"/>
    <xf numFmtId="0" fontId="35" fillId="0" borderId="0"/>
    <xf numFmtId="0" fontId="36" fillId="0" borderId="0"/>
    <xf numFmtId="0" fontId="41" fillId="0" borderId="0"/>
    <xf numFmtId="0" fontId="36" fillId="0" borderId="0"/>
    <xf numFmtId="256" fontId="8" fillId="0" borderId="0"/>
    <xf numFmtId="0" fontId="8" fillId="0" borderId="0"/>
    <xf numFmtId="0" fontId="36" fillId="0" borderId="0"/>
    <xf numFmtId="0" fontId="8" fillId="0" borderId="0"/>
    <xf numFmtId="256" fontId="8" fillId="0" borderId="0"/>
    <xf numFmtId="0" fontId="36" fillId="0" borderId="0"/>
    <xf numFmtId="0" fontId="8" fillId="0" borderId="0"/>
    <xf numFmtId="0" fontId="8" fillId="0" borderId="0"/>
    <xf numFmtId="0" fontId="8" fillId="0" borderId="0"/>
    <xf numFmtId="0" fontId="8" fillId="0" borderId="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0" fontId="36" fillId="0" borderId="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0" fontId="37" fillId="0" borderId="0"/>
    <xf numFmtId="0" fontId="36" fillId="0" borderId="0" applyFill="0" applyBorder="0" applyAlignment="0" applyProtection="0"/>
    <xf numFmtId="0" fontId="8" fillId="0" borderId="0"/>
    <xf numFmtId="0" fontId="8" fillId="0" borderId="0"/>
    <xf numFmtId="0" fontId="8" fillId="0" borderId="0"/>
    <xf numFmtId="0" fontId="36" fillId="0" borderId="0" applyFill="0" applyBorder="0" applyAlignment="0" applyProtection="0"/>
    <xf numFmtId="253" fontId="36" fillId="0" borderId="0" applyFill="0" applyBorder="0" applyAlignment="0" applyProtection="0"/>
    <xf numFmtId="40" fontId="36" fillId="0" borderId="0" applyFill="0" applyBorder="0" applyAlignment="0" applyProtection="0"/>
    <xf numFmtId="0" fontId="36" fillId="0" borderId="0"/>
    <xf numFmtId="0" fontId="36" fillId="0" borderId="0"/>
    <xf numFmtId="0" fontId="227" fillId="0" borderId="0"/>
    <xf numFmtId="0" fontId="227" fillId="0" borderId="0"/>
    <xf numFmtId="0" fontId="35" fillId="0" borderId="0"/>
    <xf numFmtId="256" fontId="35" fillId="0" borderId="0"/>
    <xf numFmtId="0" fontId="33"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0" fontId="227" fillId="0" borderId="0"/>
    <xf numFmtId="0" fontId="227" fillId="0" borderId="0"/>
    <xf numFmtId="0" fontId="36" fillId="0" borderId="0"/>
    <xf numFmtId="0" fontId="36" fillId="0" borderId="0"/>
    <xf numFmtId="257" fontId="36" fillId="0" borderId="0" applyFill="0" applyBorder="0" applyAlignment="0" applyProtection="0"/>
    <xf numFmtId="183" fontId="34" fillId="0" borderId="0" applyFont="0" applyFill="0" applyBorder="0" applyAlignment="0" applyProtection="0"/>
    <xf numFmtId="186" fontId="10" fillId="0" borderId="0" applyFont="0" applyFill="0" applyBorder="0" applyAlignment="0" applyProtection="0"/>
    <xf numFmtId="183" fontId="10" fillId="0" borderId="0" applyFont="0" applyFill="0" applyBorder="0" applyAlignment="0" applyProtection="0"/>
    <xf numFmtId="186" fontId="10" fillId="0" borderId="0" applyFont="0" applyFill="0" applyBorder="0" applyAlignment="0" applyProtection="0"/>
    <xf numFmtId="253" fontId="36" fillId="0" borderId="0" applyFill="0" applyBorder="0" applyAlignment="0" applyProtection="0"/>
    <xf numFmtId="253" fontId="36" fillId="0" borderId="0" applyFill="0" applyBorder="0" applyAlignment="0" applyProtection="0"/>
    <xf numFmtId="0" fontId="10" fillId="0" borderId="0" applyFont="0" applyFill="0" applyBorder="0" applyAlignment="0" applyProtection="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0" fontId="37" fillId="0" borderId="0"/>
    <xf numFmtId="0" fontId="227" fillId="0" borderId="0"/>
    <xf numFmtId="0" fontId="227" fillId="0" borderId="0"/>
    <xf numFmtId="0" fontId="8" fillId="0" borderId="0"/>
    <xf numFmtId="183" fontId="33" fillId="0" borderId="0" applyFont="0" applyFill="0" applyBorder="0" applyAlignment="0" applyProtection="0"/>
    <xf numFmtId="185" fontId="34"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3" fontId="33" fillId="0" borderId="0" applyFont="0" applyFill="0" applyBorder="0" applyAlignment="0" applyProtection="0"/>
    <xf numFmtId="253" fontId="36" fillId="0" borderId="0" applyFill="0" applyBorder="0" applyAlignment="0" applyProtection="0"/>
    <xf numFmtId="254" fontId="36" fillId="0" borderId="0" applyFill="0" applyBorder="0" applyAlignment="0" applyProtection="0"/>
    <xf numFmtId="255" fontId="36" fillId="0" borderId="0" applyFill="0" applyBorder="0" applyAlignment="0" applyProtection="0"/>
    <xf numFmtId="255" fontId="36" fillId="0" borderId="0" applyFill="0" applyBorder="0" applyAlignment="0" applyProtection="0"/>
    <xf numFmtId="183" fontId="33" fillId="0" borderId="0" applyFont="0" applyFill="0" applyBorder="0" applyAlignment="0" applyProtection="0"/>
    <xf numFmtId="40" fontId="36" fillId="0" borderId="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36" fillId="0" borderId="0" applyFill="0" applyBorder="0" applyAlignment="0" applyProtection="0"/>
    <xf numFmtId="0" fontId="8" fillId="0" borderId="0"/>
    <xf numFmtId="256" fontId="8" fillId="0" borderId="0"/>
    <xf numFmtId="40" fontId="36" fillId="0" borderId="0" applyFill="0" applyBorder="0" applyAlignment="0" applyProtection="0"/>
    <xf numFmtId="0" fontId="8" fillId="0" borderId="0"/>
    <xf numFmtId="0" fontId="36" fillId="0" borderId="0" applyFill="0" applyBorder="0" applyAlignment="0" applyProtection="0"/>
    <xf numFmtId="0" fontId="8" fillId="0" borderId="0"/>
    <xf numFmtId="0" fontId="41" fillId="0" borderId="0"/>
    <xf numFmtId="256" fontId="35" fillId="0" borderId="0"/>
    <xf numFmtId="0" fontId="10" fillId="0" borderId="0" applyFont="0" applyFill="0" applyBorder="0" applyAlignment="0" applyProtection="0"/>
    <xf numFmtId="0" fontId="34" fillId="0" borderId="0" applyFont="0" applyFill="0" applyBorder="0" applyAlignment="0" applyProtection="0"/>
    <xf numFmtId="0" fontId="10" fillId="0" borderId="0" applyFont="0" applyFill="0" applyBorder="0" applyAlignment="0" applyProtection="0"/>
    <xf numFmtId="40" fontId="36" fillId="0" borderId="0" applyFill="0" applyBorder="0" applyAlignment="0" applyProtection="0"/>
    <xf numFmtId="0" fontId="36" fillId="0" borderId="0"/>
    <xf numFmtId="0" fontId="35" fillId="0" borderId="0"/>
    <xf numFmtId="0" fontId="8" fillId="0" borderId="0"/>
    <xf numFmtId="40" fontId="36" fillId="0" borderId="0" applyFill="0" applyBorder="0" applyAlignment="0" applyProtection="0"/>
    <xf numFmtId="258" fontId="36" fillId="0" borderId="0" applyFill="0" applyBorder="0" applyAlignment="0" applyProtection="0"/>
    <xf numFmtId="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0" fontId="36" fillId="0" borderId="0" applyFill="0" applyBorder="0" applyAlignment="0" applyProtection="0"/>
    <xf numFmtId="0" fontId="228" fillId="0" borderId="0" applyFont="0" applyFill="0" applyBorder="0" applyAlignment="0" applyProtection="0"/>
    <xf numFmtId="0" fontId="36" fillId="0" borderId="0" applyFill="0" applyBorder="0" applyAlignment="0" applyProtection="0"/>
    <xf numFmtId="0" fontId="228" fillId="0" borderId="0" applyFont="0" applyFill="0" applyBorder="0" applyAlignment="0" applyProtection="0"/>
    <xf numFmtId="0" fontId="36" fillId="0" borderId="0" applyFill="0" applyBorder="0" applyAlignment="0" applyProtection="0"/>
    <xf numFmtId="0" fontId="228" fillId="0" borderId="0" applyFont="0" applyFill="0" applyBorder="0" applyAlignment="0" applyProtection="0"/>
    <xf numFmtId="0" fontId="36" fillId="0" borderId="0"/>
    <xf numFmtId="0" fontId="227" fillId="0" borderId="0"/>
    <xf numFmtId="0" fontId="227" fillId="0" borderId="0"/>
    <xf numFmtId="0" fontId="33" fillId="0" borderId="0" applyFont="0" applyFill="0" applyBorder="0" applyAlignment="0" applyProtection="0"/>
    <xf numFmtId="4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227" fillId="0" borderId="0"/>
    <xf numFmtId="0" fontId="36" fillId="0" borderId="0"/>
    <xf numFmtId="0" fontId="227" fillId="0" borderId="0"/>
    <xf numFmtId="253" fontId="36" fillId="0" borderId="0" applyFill="0" applyBorder="0" applyAlignment="0" applyProtection="0"/>
    <xf numFmtId="40" fontId="36" fillId="0" borderId="0" applyFill="0" applyBorder="0" applyAlignment="0" applyProtection="0"/>
    <xf numFmtId="183" fontId="33" fillId="0" borderId="0" applyFont="0" applyFill="0" applyBorder="0" applyAlignment="0" applyProtection="0"/>
    <xf numFmtId="185" fontId="27"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5" fontId="27" fillId="0" borderId="0" applyFont="0" applyFill="0" applyBorder="0" applyAlignment="0" applyProtection="0"/>
    <xf numFmtId="184" fontId="27" fillId="0" borderId="0" applyFont="0" applyFill="0" applyBorder="0" applyAlignment="0" applyProtection="0"/>
    <xf numFmtId="184" fontId="27" fillId="0" borderId="0" applyFont="0" applyFill="0" applyBorder="0" applyAlignment="0" applyProtection="0"/>
    <xf numFmtId="183" fontId="33" fillId="0" borderId="0" applyFont="0" applyFill="0" applyBorder="0" applyAlignment="0" applyProtection="0"/>
    <xf numFmtId="253" fontId="36" fillId="0" borderId="0" applyFill="0" applyBorder="0" applyAlignment="0" applyProtection="0"/>
    <xf numFmtId="254" fontId="36" fillId="0" borderId="0" applyFill="0" applyBorder="0" applyAlignment="0" applyProtection="0"/>
    <xf numFmtId="255" fontId="36" fillId="0" borderId="0" applyFill="0" applyBorder="0" applyAlignment="0" applyProtection="0"/>
    <xf numFmtId="255" fontId="36" fillId="0" borderId="0" applyFill="0" applyBorder="0" applyAlignment="0" applyProtection="0"/>
    <xf numFmtId="183" fontId="33" fillId="0" borderId="0" applyFont="0" applyFill="0" applyBorder="0" applyAlignment="0" applyProtection="0"/>
    <xf numFmtId="254" fontId="36" fillId="0" borderId="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255" fontId="36" fillId="0" borderId="0" applyFill="0" applyBorder="0" applyAlignment="0" applyProtection="0"/>
    <xf numFmtId="255" fontId="36" fillId="0" borderId="0" applyFill="0" applyBorder="0" applyAlignment="0" applyProtection="0"/>
    <xf numFmtId="0" fontId="36" fillId="0" borderId="0" applyFill="0" applyBorder="0" applyAlignment="0" applyProtection="0"/>
    <xf numFmtId="40" fontId="36" fillId="0" borderId="0" applyFill="0" applyBorder="0" applyAlignment="0" applyProtection="0"/>
    <xf numFmtId="0" fontId="227" fillId="0" borderId="0"/>
    <xf numFmtId="253" fontId="36" fillId="0" borderId="0" applyFill="0" applyBorder="0" applyAlignment="0" applyProtection="0"/>
    <xf numFmtId="0" fontId="8" fillId="0" borderId="0"/>
    <xf numFmtId="0" fontId="36" fillId="0" borderId="0"/>
    <xf numFmtId="0" fontId="8" fillId="0" borderId="0"/>
    <xf numFmtId="0" fontId="41" fillId="0" borderId="0"/>
    <xf numFmtId="0" fontId="41" fillId="0" borderId="0"/>
    <xf numFmtId="0" fontId="36" fillId="0" borderId="0"/>
    <xf numFmtId="0" fontId="36" fillId="0" borderId="0"/>
    <xf numFmtId="253" fontId="36" fillId="0" borderId="0" applyFill="0" applyBorder="0" applyAlignment="0" applyProtection="0"/>
    <xf numFmtId="183" fontId="10" fillId="0" borderId="0" applyFont="0" applyFill="0" applyBorder="0" applyAlignment="0" applyProtection="0"/>
    <xf numFmtId="0" fontId="41"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8" fillId="0" borderId="0"/>
    <xf numFmtId="0" fontId="41"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41" fillId="0" borderId="0"/>
    <xf numFmtId="0" fontId="41"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6" fillId="0" borderId="0"/>
    <xf numFmtId="0" fontId="36" fillId="0" borderId="0"/>
    <xf numFmtId="0" fontId="36" fillId="0" borderId="0"/>
    <xf numFmtId="0" fontId="36" fillId="0" borderId="0"/>
    <xf numFmtId="0" fontId="37" fillId="0" borderId="0"/>
    <xf numFmtId="0" fontId="36" fillId="0" borderId="0"/>
    <xf numFmtId="0" fontId="36" fillId="0" borderId="0"/>
    <xf numFmtId="0" fontId="227" fillId="0" borderId="0"/>
    <xf numFmtId="0" fontId="37"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27" fillId="0" borderId="0"/>
    <xf numFmtId="0" fontId="41" fillId="0" borderId="0"/>
    <xf numFmtId="0" fontId="36" fillId="0" borderId="0"/>
    <xf numFmtId="0" fontId="41" fillId="0" borderId="0"/>
    <xf numFmtId="256" fontId="35" fillId="0" borderId="0"/>
    <xf numFmtId="0" fontId="41" fillId="0" borderId="0"/>
    <xf numFmtId="0" fontId="41" fillId="0" borderId="0"/>
    <xf numFmtId="0" fontId="41" fillId="0" borderId="0"/>
    <xf numFmtId="0" fontId="41" fillId="0" borderId="0"/>
    <xf numFmtId="0" fontId="41" fillId="0" borderId="0"/>
    <xf numFmtId="0" fontId="35" fillId="0" borderId="0"/>
    <xf numFmtId="0" fontId="35" fillId="0" borderId="0"/>
    <xf numFmtId="0" fontId="35" fillId="0" borderId="0"/>
    <xf numFmtId="256" fontId="35" fillId="0" borderId="0"/>
    <xf numFmtId="0" fontId="227" fillId="0" borderId="0"/>
    <xf numFmtId="0" fontId="41" fillId="0" borderId="0"/>
    <xf numFmtId="0" fontId="41" fillId="0" borderId="0"/>
    <xf numFmtId="0" fontId="41" fillId="0" borderId="0"/>
    <xf numFmtId="0" fontId="41" fillId="0" borderId="0"/>
    <xf numFmtId="0" fontId="36" fillId="0" borderId="0"/>
    <xf numFmtId="0" fontId="36" fillId="0" borderId="0"/>
    <xf numFmtId="0" fontId="36" fillId="0" borderId="0"/>
    <xf numFmtId="0" fontId="36" fillId="0" borderId="0"/>
    <xf numFmtId="0" fontId="227" fillId="0" borderId="0"/>
    <xf numFmtId="0" fontId="36"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41" fillId="0" borderId="0"/>
    <xf numFmtId="0" fontId="36" fillId="0" borderId="0"/>
    <xf numFmtId="0" fontId="36"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5" fillId="0" borderId="0"/>
    <xf numFmtId="0" fontId="35" fillId="0" borderId="0"/>
    <xf numFmtId="0" fontId="35" fillId="0" borderId="0"/>
    <xf numFmtId="0" fontId="36" fillId="0" borderId="0" applyFill="0" applyBorder="0" applyAlignment="0" applyProtection="0"/>
    <xf numFmtId="0" fontId="228"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8" fillId="0" borderId="0"/>
    <xf numFmtId="0" fontId="41" fillId="0" borderId="0"/>
    <xf numFmtId="0" fontId="41" fillId="0" borderId="0"/>
    <xf numFmtId="0" fontId="227" fillId="0" borderId="0"/>
    <xf numFmtId="0" fontId="14" fillId="0" borderId="0"/>
    <xf numFmtId="0" fontId="227" fillId="0" borderId="0"/>
    <xf numFmtId="0" fontId="41" fillId="0" borderId="0"/>
    <xf numFmtId="0" fontId="22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6" fillId="0" borderId="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22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40" fontId="36" fillId="0" borderId="0" applyFill="0" applyBorder="0" applyAlignment="0" applyProtection="0"/>
    <xf numFmtId="253" fontId="36" fillId="0" borderId="0" applyFill="0" applyBorder="0" applyAlignment="0" applyProtection="0"/>
    <xf numFmtId="0" fontId="36" fillId="0" borderId="0" applyFill="0" applyBorder="0" applyAlignment="0" applyProtection="0"/>
    <xf numFmtId="40" fontId="36" fillId="0" borderId="0" applyFill="0" applyBorder="0" applyAlignment="0" applyProtection="0"/>
    <xf numFmtId="0" fontId="36" fillId="0" borderId="0"/>
    <xf numFmtId="0" fontId="36" fillId="0" borderId="0"/>
    <xf numFmtId="0" fontId="227" fillId="0" borderId="0"/>
    <xf numFmtId="0" fontId="227" fillId="0" borderId="0"/>
    <xf numFmtId="0" fontId="8" fillId="0" borderId="0"/>
    <xf numFmtId="0" fontId="37" fillId="0" borderId="0"/>
    <xf numFmtId="0" fontId="36" fillId="0" borderId="0" applyFill="0" applyBorder="0" applyAlignment="0" applyProtection="0"/>
    <xf numFmtId="0" fontId="36" fillId="0" borderId="0"/>
    <xf numFmtId="0" fontId="8" fillId="0" borderId="0"/>
    <xf numFmtId="0" fontId="36" fillId="0" borderId="0" applyFill="0" applyBorder="0" applyAlignment="0" applyProtection="0"/>
    <xf numFmtId="193" fontId="36" fillId="0" borderId="0" applyFill="0" applyBorder="0" applyAlignment="0" applyProtection="0"/>
    <xf numFmtId="259" fontId="36" fillId="0" borderId="0" applyFill="0" applyBorder="0" applyAlignment="0" applyProtection="0"/>
    <xf numFmtId="260" fontId="36" fillId="0" borderId="0" applyFill="0" applyBorder="0" applyAlignment="0" applyProtection="0"/>
    <xf numFmtId="261" fontId="36" fillId="0" borderId="0" applyFill="0" applyBorder="0" applyAlignment="0" applyProtection="0"/>
    <xf numFmtId="262" fontId="36" fillId="0" borderId="0" applyFill="0" applyBorder="0" applyAlignment="0" applyProtection="0"/>
    <xf numFmtId="258" fontId="36" fillId="0" borderId="0" applyFill="0" applyBorder="0" applyAlignment="0" applyProtection="0"/>
    <xf numFmtId="0" fontId="34" fillId="0" borderId="0" applyFont="0" applyFill="0" applyBorder="0" applyAlignment="0" applyProtection="0"/>
    <xf numFmtId="4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xf numFmtId="0" fontId="227" fillId="0" borderId="0"/>
    <xf numFmtId="0" fontId="227" fillId="0" borderId="0"/>
    <xf numFmtId="254" fontId="36" fillId="0" borderId="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255" fontId="36" fillId="0" borderId="0" applyFill="0" applyBorder="0" applyAlignment="0" applyProtection="0"/>
    <xf numFmtId="255" fontId="36" fillId="0" borderId="0" applyFill="0" applyBorder="0" applyAlignment="0" applyProtection="0"/>
    <xf numFmtId="0" fontId="36" fillId="0" borderId="0" applyFill="0" applyBorder="0" applyAlignment="0" applyProtection="0"/>
    <xf numFmtId="253" fontId="36" fillId="0" borderId="0" applyFill="0" applyBorder="0" applyAlignment="0" applyProtection="0"/>
    <xf numFmtId="0" fontId="36" fillId="0" borderId="0" applyFill="0" applyBorder="0" applyAlignment="0" applyProtection="0"/>
    <xf numFmtId="0" fontId="36" fillId="0" borderId="0"/>
    <xf numFmtId="0" fontId="36" fillId="0" borderId="0"/>
    <xf numFmtId="0" fontId="36" fillId="0" borderId="0" applyFill="0" applyBorder="0" applyAlignment="0" applyProtection="0"/>
    <xf numFmtId="0" fontId="229" fillId="0" borderId="0">
      <protection locked="0"/>
    </xf>
    <xf numFmtId="0" fontId="230" fillId="0" borderId="0" applyFont="0" applyFill="0" applyBorder="0" applyAlignment="0" applyProtection="0"/>
    <xf numFmtId="0" fontId="230" fillId="0" borderId="0" applyFont="0" applyFill="0" applyBorder="0" applyAlignment="0" applyProtection="0"/>
    <xf numFmtId="0" fontId="28" fillId="0" borderId="0">
      <protection locked="0"/>
    </xf>
    <xf numFmtId="0" fontId="28" fillId="0" borderId="0">
      <protection locked="0"/>
    </xf>
    <xf numFmtId="0" fontId="28" fillId="0" borderId="0">
      <protection locked="0"/>
    </xf>
    <xf numFmtId="0" fontId="28" fillId="0" borderId="0">
      <protection locked="0"/>
    </xf>
    <xf numFmtId="0" fontId="36" fillId="0" borderId="0"/>
    <xf numFmtId="0" fontId="36" fillId="0" borderId="0"/>
    <xf numFmtId="178" fontId="231" fillId="0" borderId="0">
      <protection locked="0"/>
    </xf>
    <xf numFmtId="178" fontId="45" fillId="0" borderId="0">
      <protection locked="0"/>
    </xf>
    <xf numFmtId="0" fontId="36" fillId="0" borderId="0"/>
    <xf numFmtId="178" fontId="45" fillId="0" borderId="0">
      <protection locked="0"/>
    </xf>
    <xf numFmtId="178" fontId="231" fillId="0" borderId="0">
      <protection locked="0"/>
    </xf>
    <xf numFmtId="178" fontId="45" fillId="0" borderId="0">
      <protection locked="0"/>
    </xf>
    <xf numFmtId="0" fontId="36" fillId="0" borderId="0"/>
    <xf numFmtId="178" fontId="45" fillId="0" borderId="0">
      <protection locked="0"/>
    </xf>
    <xf numFmtId="0" fontId="28" fillId="0" borderId="0">
      <protection locked="0"/>
    </xf>
    <xf numFmtId="0" fontId="36" fillId="0" borderId="0"/>
    <xf numFmtId="0" fontId="45" fillId="0" borderId="0">
      <protection locked="0"/>
    </xf>
    <xf numFmtId="0" fontId="28" fillId="0" borderId="0">
      <protection locked="0"/>
    </xf>
    <xf numFmtId="0" fontId="2" fillId="0" borderId="0"/>
    <xf numFmtId="0" fontId="28" fillId="0" borderId="6">
      <protection locked="0"/>
    </xf>
    <xf numFmtId="9" fontId="36" fillId="15" borderId="0"/>
    <xf numFmtId="193" fontId="229" fillId="0" borderId="0">
      <protection locked="0"/>
    </xf>
    <xf numFmtId="0" fontId="229" fillId="0" borderId="0">
      <protection locked="0"/>
    </xf>
    <xf numFmtId="0" fontId="232" fillId="0" borderId="0" applyNumberFormat="0" applyFill="0" applyBorder="0" applyAlignment="0" applyProtection="0"/>
    <xf numFmtId="0" fontId="229" fillId="0" borderId="0">
      <protection locked="0"/>
    </xf>
    <xf numFmtId="0" fontId="233" fillId="0" borderId="0" applyNumberFormat="0" applyFill="0" applyBorder="0" applyAlignment="0" applyProtection="0"/>
    <xf numFmtId="0" fontId="36" fillId="0" borderId="0"/>
    <xf numFmtId="0" fontId="46" fillId="0" borderId="0">
      <protection locked="0"/>
    </xf>
    <xf numFmtId="0" fontId="36" fillId="0" borderId="0"/>
    <xf numFmtId="0" fontId="46" fillId="0" borderId="0">
      <protection locked="0"/>
    </xf>
    <xf numFmtId="0" fontId="234" fillId="0" borderId="0"/>
    <xf numFmtId="0" fontId="34" fillId="0" borderId="0"/>
    <xf numFmtId="178" fontId="231" fillId="0" borderId="6">
      <protection locked="0"/>
    </xf>
    <xf numFmtId="178" fontId="45" fillId="0" borderId="6">
      <protection locked="0"/>
    </xf>
    <xf numFmtId="178" fontId="235" fillId="0" borderId="32">
      <protection locked="0"/>
    </xf>
    <xf numFmtId="178" fontId="45" fillId="0" borderId="6">
      <protection locked="0"/>
    </xf>
    <xf numFmtId="0" fontId="55" fillId="0" borderId="0" applyFont="0" applyFill="0" applyBorder="0" applyAlignment="0" applyProtection="0"/>
    <xf numFmtId="0" fontId="55" fillId="0" borderId="0" applyFont="0" applyFill="0" applyBorder="0" applyAlignment="0" applyProtection="0"/>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50" fillId="0" borderId="0">
      <protection locked="0"/>
    </xf>
    <xf numFmtId="0" fontId="50"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50" fillId="0" borderId="0">
      <protection locked="0"/>
    </xf>
    <xf numFmtId="0" fontId="50"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50" fillId="0" borderId="0">
      <protection locked="0"/>
    </xf>
    <xf numFmtId="0" fontId="50"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50" fillId="0" borderId="0">
      <protection locked="0"/>
    </xf>
    <xf numFmtId="0" fontId="50"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50" fillId="0" borderId="0">
      <protection locked="0"/>
    </xf>
    <xf numFmtId="0" fontId="50"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50" fillId="0" borderId="0">
      <protection locked="0"/>
    </xf>
    <xf numFmtId="0" fontId="50"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52" fillId="0" borderId="0">
      <protection locked="0"/>
    </xf>
    <xf numFmtId="0" fontId="52" fillId="0" borderId="0">
      <protection locked="0"/>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256" fontId="237" fillId="0" borderId="0" applyFont="0" applyFill="0" applyBorder="0" applyAlignment="0" applyProtection="0"/>
    <xf numFmtId="256" fontId="238"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0" fontId="36" fillId="0" borderId="0"/>
    <xf numFmtId="0" fontId="36" fillId="0" borderId="0"/>
    <xf numFmtId="0" fontId="36" fillId="0" borderId="0"/>
    <xf numFmtId="0" fontId="36" fillId="0" borderId="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256" fontId="237" fillId="0" borderId="0" applyFont="0" applyFill="0" applyBorder="0" applyAlignment="0" applyProtection="0"/>
    <xf numFmtId="256" fontId="238"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0" fontId="36" fillId="0" borderId="0"/>
    <xf numFmtId="0" fontId="36" fillId="0" borderId="0"/>
    <xf numFmtId="0" fontId="36" fillId="0" borderId="0"/>
    <xf numFmtId="0" fontId="36" fillId="0" borderId="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0" fontId="36" fillId="0" borderId="0"/>
    <xf numFmtId="263" fontId="36" fillId="0" borderId="0" applyFill="0" applyBorder="0" applyProtection="0">
      <alignment horizontal="right"/>
    </xf>
    <xf numFmtId="0" fontId="239" fillId="0" borderId="0"/>
    <xf numFmtId="38" fontId="205" fillId="0" borderId="0"/>
    <xf numFmtId="245" fontId="104" fillId="0" borderId="0"/>
    <xf numFmtId="263" fontId="36" fillId="0" borderId="0" applyFill="0" applyBorder="0" applyProtection="0">
      <alignment horizontal="right"/>
    </xf>
    <xf numFmtId="263" fontId="36" fillId="0" borderId="0" applyFill="0" applyBorder="0" applyProtection="0">
      <alignment horizontal="right"/>
    </xf>
    <xf numFmtId="264" fontId="36" fillId="0" borderId="0" applyFill="0" applyBorder="0" applyProtection="0">
      <alignment horizontal="right"/>
    </xf>
    <xf numFmtId="265" fontId="36" fillId="0" borderId="0" applyFill="0" applyBorder="0" applyProtection="0">
      <alignment horizontal="right"/>
    </xf>
    <xf numFmtId="266" fontId="36" fillId="0" borderId="0" applyFill="0" applyBorder="0" applyProtection="0">
      <alignment horizontal="right"/>
    </xf>
    <xf numFmtId="267" fontId="36" fillId="0" borderId="0" applyFill="0" applyBorder="0" applyProtection="0">
      <alignment horizontal="right"/>
    </xf>
    <xf numFmtId="0" fontId="36" fillId="0" borderId="0"/>
    <xf numFmtId="0" fontId="8" fillId="0" borderId="0"/>
    <xf numFmtId="0" fontId="36" fillId="0" borderId="0" applyFill="0" applyBorder="0" applyAlignment="0" applyProtection="0"/>
    <xf numFmtId="0" fontId="240" fillId="79" borderId="0">
      <protection locked="0"/>
    </xf>
    <xf numFmtId="0" fontId="241"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268" fontId="41" fillId="79" borderId="0">
      <protection locked="0"/>
    </xf>
    <xf numFmtId="9" fontId="36" fillId="0" borderId="0" applyFill="0" applyBorder="0" applyAlignment="0" applyProtection="0"/>
    <xf numFmtId="0" fontId="36" fillId="0" borderId="0" applyFill="0" applyBorder="0" applyAlignment="0" applyProtection="0"/>
    <xf numFmtId="0" fontId="57" fillId="12"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18"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81" borderId="0" applyNumberFormat="0" applyBorder="0" applyAlignment="0" applyProtection="0"/>
    <xf numFmtId="0" fontId="57" fillId="81" borderId="0" applyNumberFormat="0" applyBorder="0" applyAlignment="0" applyProtection="0"/>
    <xf numFmtId="0" fontId="57" fillId="81" borderId="0" applyNumberFormat="0" applyBorder="0" applyAlignment="0" applyProtection="0"/>
    <xf numFmtId="0" fontId="57" fillId="12" borderId="0" applyNumberFormat="0" applyBorder="0" applyAlignment="0" applyProtection="0"/>
    <xf numFmtId="0" fontId="57" fillId="81" borderId="0" applyNumberFormat="0" applyBorder="0" applyAlignment="0" applyProtection="0"/>
    <xf numFmtId="0" fontId="57" fillId="81" borderId="0" applyNumberFormat="0" applyBorder="0" applyAlignment="0" applyProtection="0"/>
    <xf numFmtId="0" fontId="57" fillId="81"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57" fillId="81"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82" borderId="0" applyNumberFormat="0" applyBorder="0" applyAlignment="0" applyProtection="0"/>
    <xf numFmtId="0" fontId="57" fillId="82" borderId="0" applyNumberFormat="0" applyBorder="0" applyAlignment="0" applyProtection="0"/>
    <xf numFmtId="0" fontId="57" fillId="82" borderId="0" applyNumberFormat="0" applyBorder="0" applyAlignment="0" applyProtection="0"/>
    <xf numFmtId="0" fontId="57" fillId="14" borderId="0" applyNumberFormat="0" applyBorder="0" applyAlignment="0" applyProtection="0"/>
    <xf numFmtId="0" fontId="57" fillId="82" borderId="0" applyNumberFormat="0" applyBorder="0" applyAlignment="0" applyProtection="0"/>
    <xf numFmtId="0" fontId="57" fillId="82" borderId="0" applyNumberFormat="0" applyBorder="0" applyAlignment="0" applyProtection="0"/>
    <xf numFmtId="0" fontId="57" fillId="82"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57" fillId="82"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4" fillId="75" borderId="0" applyNumberFormat="0" applyBorder="0" applyAlignment="0" applyProtection="0"/>
    <xf numFmtId="0" fontId="4" fillId="7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18"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57" fillId="83"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84" borderId="0" applyNumberFormat="0" applyBorder="0" applyAlignment="0" applyProtection="0"/>
    <xf numFmtId="0" fontId="57" fillId="84" borderId="0" applyNumberFormat="0" applyBorder="0" applyAlignment="0" applyProtection="0"/>
    <xf numFmtId="0" fontId="57" fillId="84" borderId="0" applyNumberFormat="0" applyBorder="0" applyAlignment="0" applyProtection="0"/>
    <xf numFmtId="0" fontId="57" fillId="20" borderId="0" applyNumberFormat="0" applyBorder="0" applyAlignment="0" applyProtection="0"/>
    <xf numFmtId="0" fontId="57" fillId="84" borderId="0" applyNumberFormat="0" applyBorder="0" applyAlignment="0" applyProtection="0"/>
    <xf numFmtId="0" fontId="57" fillId="84" borderId="0" applyNumberFormat="0" applyBorder="0" applyAlignment="0" applyProtection="0"/>
    <xf numFmtId="0" fontId="57" fillId="8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57" fillId="84"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85" borderId="0" applyNumberFormat="0" applyBorder="0" applyAlignment="0" applyProtection="0"/>
    <xf numFmtId="0" fontId="57" fillId="85" borderId="0" applyNumberFormat="0" applyBorder="0" applyAlignment="0" applyProtection="0"/>
    <xf numFmtId="0" fontId="57" fillId="85" borderId="0" applyNumberFormat="0" applyBorder="0" applyAlignment="0" applyProtection="0"/>
    <xf numFmtId="0" fontId="57" fillId="22" borderId="0" applyNumberFormat="0" applyBorder="0" applyAlignment="0" applyProtection="0"/>
    <xf numFmtId="0" fontId="57" fillId="85" borderId="0" applyNumberFormat="0" applyBorder="0" applyAlignment="0" applyProtection="0"/>
    <xf numFmtId="0" fontId="57" fillId="85" borderId="0" applyNumberFormat="0" applyBorder="0" applyAlignment="0" applyProtection="0"/>
    <xf numFmtId="0" fontId="57" fillId="8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57" fillId="85"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242" fillId="81" borderId="0" applyNumberFormat="0" applyBorder="0" applyAlignment="0" applyProtection="0"/>
    <xf numFmtId="0" fontId="243" fillId="12" borderId="0" applyNumberFormat="0" applyBorder="0" applyAlignment="0" applyProtection="0">
      <alignment vertical="center"/>
    </xf>
    <xf numFmtId="0" fontId="242" fillId="82" borderId="0" applyNumberFormat="0" applyBorder="0" applyAlignment="0" applyProtection="0"/>
    <xf numFmtId="0" fontId="243" fillId="14" borderId="0" applyNumberFormat="0" applyBorder="0" applyAlignment="0" applyProtection="0">
      <alignment vertical="center"/>
    </xf>
    <xf numFmtId="0" fontId="242" fillId="15" borderId="0" applyNumberFormat="0" applyBorder="0" applyAlignment="0" applyProtection="0"/>
    <xf numFmtId="0" fontId="243" fillId="16" borderId="0" applyNumberFormat="0" applyBorder="0" applyAlignment="0" applyProtection="0">
      <alignment vertical="center"/>
    </xf>
    <xf numFmtId="0" fontId="242" fillId="83" borderId="0" applyNumberFormat="0" applyBorder="0" applyAlignment="0" applyProtection="0"/>
    <xf numFmtId="0" fontId="243" fillId="18" borderId="0" applyNumberFormat="0" applyBorder="0" applyAlignment="0" applyProtection="0">
      <alignment vertical="center"/>
    </xf>
    <xf numFmtId="0" fontId="242" fillId="19" borderId="0" applyNumberFormat="0" applyBorder="0" applyAlignment="0" applyProtection="0"/>
    <xf numFmtId="0" fontId="243" fillId="20" borderId="0" applyNumberFormat="0" applyBorder="0" applyAlignment="0" applyProtection="0">
      <alignment vertical="center"/>
    </xf>
    <xf numFmtId="0" fontId="242" fillId="85" borderId="0" applyNumberFormat="0" applyBorder="0" applyAlignment="0" applyProtection="0"/>
    <xf numFmtId="0" fontId="243" fillId="22" borderId="0" applyNumberFormat="0" applyBorder="0" applyAlignment="0" applyProtection="0">
      <alignment vertical="center"/>
    </xf>
    <xf numFmtId="0" fontId="229" fillId="0" borderId="0">
      <protection locked="0"/>
    </xf>
    <xf numFmtId="0" fontId="244" fillId="0" borderId="0">
      <alignment horizontal="center"/>
    </xf>
    <xf numFmtId="0" fontId="245" fillId="0" borderId="0">
      <alignment horizontal="centerContinuous"/>
    </xf>
    <xf numFmtId="0" fontId="57" fillId="24" borderId="0" applyNumberFormat="0" applyBorder="0" applyAlignment="0" applyProtection="0"/>
    <xf numFmtId="0" fontId="57" fillId="26" borderId="0" applyNumberFormat="0" applyBorder="0" applyAlignment="0" applyProtection="0"/>
    <xf numFmtId="0" fontId="57" fillId="28" borderId="0" applyNumberFormat="0" applyBorder="0" applyAlignment="0" applyProtection="0"/>
    <xf numFmtId="0" fontId="57" fillId="18" borderId="0" applyNumberFormat="0" applyBorder="0" applyAlignment="0" applyProtection="0"/>
    <xf numFmtId="0" fontId="57" fillId="24" borderId="0" applyNumberFormat="0" applyBorder="0" applyAlignment="0" applyProtection="0"/>
    <xf numFmtId="0" fontId="57" fillId="30"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86" borderId="0" applyNumberFormat="0" applyBorder="0" applyAlignment="0" applyProtection="0"/>
    <xf numFmtId="0" fontId="57" fillId="86" borderId="0" applyNumberFormat="0" applyBorder="0" applyAlignment="0" applyProtection="0"/>
    <xf numFmtId="0" fontId="57" fillId="86" borderId="0" applyNumberFormat="0" applyBorder="0" applyAlignment="0" applyProtection="0"/>
    <xf numFmtId="0" fontId="57" fillId="26" borderId="0" applyNumberFormat="0" applyBorder="0" applyAlignment="0" applyProtection="0"/>
    <xf numFmtId="0" fontId="57" fillId="86" borderId="0" applyNumberFormat="0" applyBorder="0" applyAlignment="0" applyProtection="0"/>
    <xf numFmtId="0" fontId="57" fillId="86" borderId="0" applyNumberFormat="0" applyBorder="0" applyAlignment="0" applyProtection="0"/>
    <xf numFmtId="0" fontId="57" fillId="86"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57" fillId="8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4" fillId="76" borderId="0" applyNumberFormat="0" applyBorder="0" applyAlignment="0" applyProtection="0"/>
    <xf numFmtId="0" fontId="4" fillId="76"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18"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57" fillId="83"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242" fillId="23" borderId="0" applyNumberFormat="0" applyBorder="0" applyAlignment="0" applyProtection="0"/>
    <xf numFmtId="0" fontId="243" fillId="24" borderId="0" applyNumberFormat="0" applyBorder="0" applyAlignment="0" applyProtection="0">
      <alignment vertical="center"/>
    </xf>
    <xf numFmtId="0" fontId="242" fillId="86" borderId="0" applyNumberFormat="0" applyBorder="0" applyAlignment="0" applyProtection="0"/>
    <xf numFmtId="0" fontId="243" fillId="26" borderId="0" applyNumberFormat="0" applyBorder="0" applyAlignment="0" applyProtection="0">
      <alignment vertical="center"/>
    </xf>
    <xf numFmtId="0" fontId="242" fillId="27" borderId="0" applyNumberFormat="0" applyBorder="0" applyAlignment="0" applyProtection="0"/>
    <xf numFmtId="0" fontId="243" fillId="28" borderId="0" applyNumberFormat="0" applyBorder="0" applyAlignment="0" applyProtection="0">
      <alignment vertical="center"/>
    </xf>
    <xf numFmtId="0" fontId="242" fillId="83" borderId="0" applyNumberFormat="0" applyBorder="0" applyAlignment="0" applyProtection="0"/>
    <xf numFmtId="0" fontId="243" fillId="18" borderId="0" applyNumberFormat="0" applyBorder="0" applyAlignment="0" applyProtection="0">
      <alignment vertical="center"/>
    </xf>
    <xf numFmtId="0" fontId="242" fillId="23" borderId="0" applyNumberFormat="0" applyBorder="0" applyAlignment="0" applyProtection="0"/>
    <xf numFmtId="0" fontId="243" fillId="24" borderId="0" applyNumberFormat="0" applyBorder="0" applyAlignment="0" applyProtection="0">
      <alignment vertical="center"/>
    </xf>
    <xf numFmtId="0" fontId="242" fillId="29" borderId="0" applyNumberFormat="0" applyBorder="0" applyAlignment="0" applyProtection="0"/>
    <xf numFmtId="0" fontId="243" fillId="30" borderId="0" applyNumberFormat="0" applyBorder="0" applyAlignment="0" applyProtection="0">
      <alignment vertical="center"/>
    </xf>
    <xf numFmtId="0" fontId="58" fillId="32"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58" fillId="20"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26" borderId="0" applyNumberFormat="0" applyBorder="0" applyAlignment="0" applyProtection="0"/>
    <xf numFmtId="0" fontId="58" fillId="54"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58" fillId="30"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14"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20"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26"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246" fillId="31" borderId="0" applyNumberFormat="0" applyBorder="0" applyAlignment="0" applyProtection="0"/>
    <xf numFmtId="0" fontId="247" fillId="32" borderId="0" applyNumberFormat="0" applyBorder="0" applyAlignment="0" applyProtection="0">
      <alignment vertical="center"/>
    </xf>
    <xf numFmtId="0" fontId="246" fillId="86" borderId="0" applyNumberFormat="0" applyBorder="0" applyAlignment="0" applyProtection="0"/>
    <xf numFmtId="0" fontId="247" fillId="26" borderId="0" applyNumberFormat="0" applyBorder="0" applyAlignment="0" applyProtection="0">
      <alignment vertical="center"/>
    </xf>
    <xf numFmtId="0" fontId="246" fillId="27" borderId="0" applyNumberFormat="0" applyBorder="0" applyAlignment="0" applyProtection="0"/>
    <xf numFmtId="0" fontId="247" fillId="28" borderId="0" applyNumberFormat="0" applyBorder="0" applyAlignment="0" applyProtection="0">
      <alignment vertical="center"/>
    </xf>
    <xf numFmtId="0" fontId="246" fillId="33" borderId="0" applyNumberFormat="0" applyBorder="0" applyAlignment="0" applyProtection="0"/>
    <xf numFmtId="0" fontId="247" fillId="34" borderId="0" applyNumberFormat="0" applyBorder="0" applyAlignment="0" applyProtection="0">
      <alignment vertical="center"/>
    </xf>
    <xf numFmtId="0" fontId="246" fillId="35" borderId="0" applyNumberFormat="0" applyBorder="0" applyAlignment="0" applyProtection="0"/>
    <xf numFmtId="0" fontId="247" fillId="36" borderId="0" applyNumberFormat="0" applyBorder="0" applyAlignment="0" applyProtection="0">
      <alignment vertical="center"/>
    </xf>
    <xf numFmtId="0" fontId="246" fillId="37" borderId="0" applyNumberFormat="0" applyBorder="0" applyAlignment="0" applyProtection="0"/>
    <xf numFmtId="0" fontId="247" fillId="38" borderId="0" applyNumberFormat="0" applyBorder="0" applyAlignment="0" applyProtection="0">
      <alignment vertical="center"/>
    </xf>
    <xf numFmtId="0" fontId="211" fillId="0" borderId="0"/>
    <xf numFmtId="0" fontId="211" fillId="0" borderId="0"/>
    <xf numFmtId="0" fontId="248" fillId="0" borderId="0" applyFont="0" applyFill="0" applyBorder="0" applyAlignment="0" applyProtection="0"/>
    <xf numFmtId="0" fontId="248" fillId="0" borderId="0" applyFont="0" applyFill="0" applyBorder="0" applyAlignment="0" applyProtection="0"/>
    <xf numFmtId="0" fontId="248" fillId="0" borderId="0" applyFont="0" applyFill="0" applyBorder="0" applyAlignment="0" applyProtection="0"/>
    <xf numFmtId="0" fontId="248"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0" fontId="38"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43" fontId="59" fillId="0" borderId="0" applyFont="0" applyFill="0" applyBorder="0" applyAlignment="0" applyProtection="0"/>
    <xf numFmtId="43" fontId="248"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0" fontId="36" fillId="0" borderId="0" applyFill="0" applyBorder="0" applyAlignment="0" applyProtection="0"/>
    <xf numFmtId="0" fontId="38"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211" fillId="0" borderId="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178" fontId="66" fillId="0" borderId="0">
      <protection locked="0"/>
    </xf>
    <xf numFmtId="178" fontId="66" fillId="0" borderId="0">
      <protection locked="0"/>
    </xf>
    <xf numFmtId="178" fontId="249" fillId="0" borderId="0">
      <protection locked="0"/>
    </xf>
    <xf numFmtId="178" fontId="67" fillId="0" borderId="0">
      <protection locked="0"/>
    </xf>
    <xf numFmtId="178" fontId="67" fillId="0" borderId="0">
      <protection locked="0"/>
    </xf>
    <xf numFmtId="178" fontId="66" fillId="0" borderId="0">
      <protection locked="0"/>
    </xf>
    <xf numFmtId="178" fontId="66" fillId="0" borderId="0">
      <protection locked="0"/>
    </xf>
    <xf numFmtId="178" fontId="66" fillId="0" borderId="0">
      <protection locked="0"/>
    </xf>
    <xf numFmtId="178" fontId="66" fillId="0" borderId="0">
      <protection locked="0"/>
    </xf>
    <xf numFmtId="178" fontId="249" fillId="0" borderId="0">
      <protection locked="0"/>
    </xf>
    <xf numFmtId="178" fontId="249" fillId="0" borderId="0">
      <protection locked="0"/>
    </xf>
    <xf numFmtId="178" fontId="249" fillId="0" borderId="0">
      <protection locked="0"/>
    </xf>
    <xf numFmtId="178" fontId="249" fillId="0" borderId="0">
      <protection locked="0"/>
    </xf>
    <xf numFmtId="0" fontId="57" fillId="40" borderId="0" applyNumberFormat="0" applyBorder="0" applyAlignment="0" applyProtection="0"/>
    <xf numFmtId="0" fontId="57" fillId="40" borderId="0" applyNumberFormat="0" applyBorder="0" applyAlignment="0" applyProtection="0"/>
    <xf numFmtId="0" fontId="58" fillId="39" borderId="0" applyNumberFormat="0" applyBorder="0" applyAlignment="0" applyProtection="0"/>
    <xf numFmtId="0" fontId="57" fillId="87"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7" fillId="44" borderId="0" applyNumberFormat="0" applyBorder="0" applyAlignment="0" applyProtection="0"/>
    <xf numFmtId="0" fontId="57" fillId="45" borderId="0" applyNumberFormat="0" applyBorder="0" applyAlignment="0" applyProtection="0"/>
    <xf numFmtId="0" fontId="58" fillId="43" borderId="0" applyNumberFormat="0" applyBorder="0" applyAlignment="0" applyProtection="0"/>
    <xf numFmtId="0" fontId="57" fillId="88"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7" fillId="44" borderId="0" applyNumberFormat="0" applyBorder="0" applyAlignment="0" applyProtection="0"/>
    <xf numFmtId="0" fontId="57" fillId="48" borderId="0" applyNumberFormat="0" applyBorder="0" applyAlignment="0" applyProtection="0"/>
    <xf numFmtId="0" fontId="58" fillId="46" borderId="0" applyNumberFormat="0" applyBorder="0" applyAlignment="0" applyProtection="0"/>
    <xf numFmtId="0" fontId="57" fillId="89"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7" fillId="40" borderId="0" applyNumberFormat="0" applyBorder="0" applyAlignment="0" applyProtection="0"/>
    <xf numFmtId="0" fontId="57" fillId="45" borderId="0" applyNumberFormat="0" applyBorder="0" applyAlignment="0" applyProtection="0"/>
    <xf numFmtId="0" fontId="58" fillId="39" borderId="0" applyNumberFormat="0" applyBorder="0" applyAlignment="0" applyProtection="0"/>
    <xf numFmtId="0" fontId="57" fillId="87"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7" fillId="51" borderId="0" applyNumberFormat="0" applyBorder="0" applyAlignment="0" applyProtection="0"/>
    <xf numFmtId="0" fontId="57" fillId="40" borderId="0" applyNumberFormat="0" applyBorder="0" applyAlignment="0" applyProtection="0"/>
    <xf numFmtId="0" fontId="58" fillId="50" borderId="0" applyNumberFormat="0" applyBorder="0" applyAlignment="0" applyProtection="0"/>
    <xf numFmtId="0" fontId="57" fillId="35"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7" fillId="44" borderId="0" applyNumberFormat="0" applyBorder="0" applyAlignment="0" applyProtection="0"/>
    <xf numFmtId="0" fontId="57" fillId="53" borderId="0" applyNumberFormat="0" applyBorder="0" applyAlignment="0" applyProtection="0"/>
    <xf numFmtId="0" fontId="58" fillId="52" borderId="0" applyNumberFormat="0" applyBorder="0" applyAlignment="0" applyProtection="0"/>
    <xf numFmtId="0" fontId="57" fillId="37"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20" fillId="0" borderId="0" applyNumberFormat="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62" fillId="0" borderId="0" applyFont="0" applyFill="0" applyBorder="0" applyAlignment="0" applyProtection="0"/>
    <xf numFmtId="0" fontId="69" fillId="0" borderId="0" applyFont="0" applyFill="0" applyBorder="0" applyAlignment="0" applyProtection="0"/>
    <xf numFmtId="0" fontId="62" fillId="0" borderId="0" applyFont="0" applyFill="0" applyBorder="0" applyAlignment="0" applyProtection="0"/>
    <xf numFmtId="0" fontId="69" fillId="0" borderId="0" applyFont="0" applyFill="0" applyBorder="0" applyAlignment="0" applyProtection="0"/>
    <xf numFmtId="0" fontId="62" fillId="0" borderId="0" applyFont="0" applyFill="0" applyBorder="0" applyAlignment="0" applyProtection="0"/>
    <xf numFmtId="0" fontId="69" fillId="0" borderId="0" applyFont="0" applyFill="0" applyBorder="0" applyAlignment="0" applyProtection="0"/>
    <xf numFmtId="0" fontId="36" fillId="0" borderId="0" applyFill="0" applyBorder="0" applyAlignment="0" applyProtection="0"/>
    <xf numFmtId="269" fontId="36" fillId="0" borderId="0" applyFill="0" applyBorder="0" applyAlignment="0" applyProtection="0"/>
    <xf numFmtId="0" fontId="36" fillId="0" borderId="0"/>
    <xf numFmtId="270" fontId="250" fillId="0" borderId="0" applyFont="0" applyFill="0" applyBorder="0" applyAlignment="0" applyProtection="0"/>
    <xf numFmtId="251" fontId="36" fillId="0" borderId="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251" fillId="0" borderId="0" applyFont="0" applyFill="0" applyBorder="0" applyAlignment="0" applyProtection="0"/>
    <xf numFmtId="0" fontId="252" fillId="0" borderId="0" applyFont="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75" fillId="0" borderId="0" applyFont="0" applyFill="0" applyBorder="0" applyAlignment="0" applyProtection="0"/>
    <xf numFmtId="0" fontId="253" fillId="0" borderId="0" applyFont="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256" fontId="76" fillId="0" borderId="0" applyFont="0" applyFill="0" applyBorder="0" applyAlignment="0" applyProtection="0"/>
    <xf numFmtId="256" fontId="77" fillId="0" borderId="0" applyFont="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195" fontId="80" fillId="0" borderId="0" applyFont="0" applyFill="0" applyBorder="0" applyAlignment="0" applyProtection="0"/>
    <xf numFmtId="195" fontId="81" fillId="0" borderId="0" applyFont="0" applyFill="0" applyBorder="0" applyAlignment="0" applyProtection="0"/>
    <xf numFmtId="195" fontId="80" fillId="0" borderId="0" applyFont="0" applyFill="0" applyBorder="0" applyAlignment="0" applyProtection="0"/>
    <xf numFmtId="195" fontId="81" fillId="0" borderId="0" applyFont="0" applyFill="0" applyBorder="0" applyAlignment="0" applyProtection="0"/>
    <xf numFmtId="260" fontId="36" fillId="0" borderId="0" applyFill="0" applyBorder="0" applyAlignment="0" applyProtection="0"/>
    <xf numFmtId="0" fontId="36"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80" fillId="0" borderId="0" applyFont="0" applyFill="0" applyBorder="0" applyAlignment="0" applyProtection="0"/>
    <xf numFmtId="196"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80" fillId="0" borderId="0" applyFont="0" applyFill="0" applyBorder="0" applyAlignment="0" applyProtection="0"/>
    <xf numFmtId="196"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0" fontId="181" fillId="0" borderId="0"/>
    <xf numFmtId="0" fontId="181" fillId="0" borderId="0"/>
    <xf numFmtId="196" fontId="80" fillId="0" borderId="0" applyFont="0" applyFill="0" applyBorder="0" applyAlignment="0" applyProtection="0"/>
    <xf numFmtId="196"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8" fillId="0" borderId="0" applyFont="0" applyFill="0" applyBorder="0" applyAlignment="0" applyProtection="0"/>
    <xf numFmtId="196" fontId="79" fillId="0" borderId="0" applyFont="0" applyFill="0" applyBorder="0" applyAlignment="0" applyProtection="0"/>
    <xf numFmtId="196" fontId="78" fillId="0" borderId="0" applyFont="0" applyFill="0" applyBorder="0" applyAlignment="0" applyProtection="0"/>
    <xf numFmtId="196"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197" fontId="82" fillId="0" borderId="0" applyFont="0" applyFill="0" applyBorder="0" applyAlignment="0" applyProtection="0"/>
    <xf numFmtId="197" fontId="83" fillId="0" borderId="0" applyFont="0" applyFill="0" applyBorder="0" applyAlignment="0" applyProtection="0"/>
    <xf numFmtId="197" fontId="82" fillId="0" borderId="0" applyFont="0" applyFill="0" applyBorder="0" applyAlignment="0" applyProtection="0"/>
    <xf numFmtId="197" fontId="8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71" fontId="71" fillId="0" borderId="0" applyFont="0" applyFill="0" applyBorder="0" applyAlignment="0" applyProtection="0"/>
    <xf numFmtId="171" fontId="70" fillId="0" borderId="0" applyFont="0" applyFill="0" applyBorder="0" applyAlignment="0" applyProtection="0"/>
    <xf numFmtId="171" fontId="71" fillId="0" borderId="0" applyFont="0" applyFill="0" applyBorder="0" applyAlignment="0" applyProtection="0"/>
    <xf numFmtId="171" fontId="70" fillId="0" borderId="0" applyFont="0" applyFill="0" applyBorder="0" applyAlignment="0" applyProtection="0"/>
    <xf numFmtId="171" fontId="71" fillId="0" borderId="0" applyFont="0" applyFill="0" applyBorder="0" applyAlignment="0" applyProtection="0"/>
    <xf numFmtId="171"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84" fillId="0" borderId="0" applyFont="0" applyFill="0" applyBorder="0" applyAlignment="0" applyProtection="0"/>
    <xf numFmtId="0" fontId="85"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9" fillId="0" borderId="0" applyFont="0" applyFill="0" applyBorder="0" applyAlignment="0" applyProtection="0"/>
    <xf numFmtId="0" fontId="38" fillId="0" borderId="0" applyFont="0" applyFill="0" applyBorder="0" applyAlignment="0" applyProtection="0"/>
    <xf numFmtId="0" fontId="181" fillId="0" borderId="0"/>
    <xf numFmtId="272" fontId="59" fillId="0" borderId="0" applyFont="0" applyFill="0" applyBorder="0" applyAlignment="0" applyProtection="0"/>
    <xf numFmtId="0" fontId="181" fillId="0" borderId="0"/>
    <xf numFmtId="188" fontId="59" fillId="0" borderId="0" applyFont="0" applyFill="0" applyBorder="0" applyAlignment="0" applyProtection="0"/>
    <xf numFmtId="272" fontId="248"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38" fillId="0" borderId="0" applyFont="0" applyFill="0" applyBorder="0" applyAlignment="0" applyProtection="0"/>
    <xf numFmtId="0" fontId="181" fillId="0" borderId="0"/>
    <xf numFmtId="0" fontId="29" fillId="0" borderId="0" applyFont="0" applyFill="0" applyBorder="0" applyAlignment="0" applyProtection="0"/>
    <xf numFmtId="0" fontId="38" fillId="0" borderId="0" applyFont="0" applyFill="0" applyBorder="0" applyAlignment="0" applyProtection="0"/>
    <xf numFmtId="0" fontId="181" fillId="0" borderId="0"/>
    <xf numFmtId="0" fontId="181" fillId="0" borderId="0"/>
    <xf numFmtId="0" fontId="29" fillId="0" borderId="0" applyFont="0" applyFill="0" applyBorder="0" applyAlignment="0" applyProtection="0"/>
    <xf numFmtId="0" fontId="38" fillId="0" borderId="0" applyFont="0" applyFill="0" applyBorder="0" applyAlignment="0" applyProtection="0"/>
    <xf numFmtId="0" fontId="181" fillId="0" borderId="0"/>
    <xf numFmtId="0" fontId="29" fillId="0" borderId="0" applyFont="0" applyFill="0" applyBorder="0" applyAlignment="0" applyProtection="0"/>
    <xf numFmtId="0" fontId="38"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72" fontId="25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1" fillId="0" borderId="0" applyFont="0" applyFill="0" applyBorder="0" applyAlignment="0" applyProtection="0"/>
    <xf numFmtId="0" fontId="252" fillId="0" borderId="0" applyFont="0" applyFill="0" applyBorder="0" applyAlignment="0" applyProtection="0"/>
    <xf numFmtId="0" fontId="181" fillId="0" borderId="0"/>
    <xf numFmtId="0" fontId="181" fillId="0" borderId="0"/>
    <xf numFmtId="0" fontId="181" fillId="0" borderId="0"/>
    <xf numFmtId="0" fontId="75" fillId="0" borderId="0" applyFont="0" applyFill="0" applyBorder="0" applyAlignment="0" applyProtection="0"/>
    <xf numFmtId="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80" fillId="0" borderId="0" applyFont="0" applyFill="0" applyBorder="0" applyAlignment="0" applyProtection="0"/>
    <xf numFmtId="199" fontId="81" fillId="0" borderId="0" applyFont="0" applyFill="0" applyBorder="0" applyAlignment="0" applyProtection="0"/>
    <xf numFmtId="199" fontId="80" fillId="0" borderId="0" applyFont="0" applyFill="0" applyBorder="0" applyAlignment="0" applyProtection="0"/>
    <xf numFmtId="199"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80" fillId="0" borderId="0" applyFont="0" applyFill="0" applyBorder="0" applyAlignment="0" applyProtection="0"/>
    <xf numFmtId="200"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80" fillId="0" borderId="0" applyFont="0" applyFill="0" applyBorder="0" applyAlignment="0" applyProtection="0"/>
    <xf numFmtId="200"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0" fontId="181" fillId="0" borderId="0"/>
    <xf numFmtId="0" fontId="181" fillId="0" borderId="0"/>
    <xf numFmtId="200" fontId="80" fillId="0" borderId="0" applyFont="0" applyFill="0" applyBorder="0" applyAlignment="0" applyProtection="0"/>
    <xf numFmtId="200"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8" fillId="0" borderId="0" applyFont="0" applyFill="0" applyBorder="0" applyAlignment="0" applyProtection="0"/>
    <xf numFmtId="200" fontId="79" fillId="0" borderId="0" applyFont="0" applyFill="0" applyBorder="0" applyAlignment="0" applyProtection="0"/>
    <xf numFmtId="200" fontId="78" fillId="0" borderId="0" applyFont="0" applyFill="0" applyBorder="0" applyAlignment="0" applyProtection="0"/>
    <xf numFmtId="200"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194" fontId="82" fillId="0" borderId="0" applyFont="0" applyFill="0" applyBorder="0" applyAlignment="0" applyProtection="0"/>
    <xf numFmtId="194" fontId="83" fillId="0" borderId="0" applyFont="0" applyFill="0" applyBorder="0" applyAlignment="0" applyProtection="0"/>
    <xf numFmtId="194" fontId="82" fillId="0" borderId="0" applyFont="0" applyFill="0" applyBorder="0" applyAlignment="0" applyProtection="0"/>
    <xf numFmtId="194" fontId="8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72" fontId="71" fillId="0" borderId="0" applyFont="0" applyFill="0" applyBorder="0" applyAlignment="0" applyProtection="0"/>
    <xf numFmtId="172" fontId="70" fillId="0" borderId="0" applyFont="0" applyFill="0" applyBorder="0" applyAlignment="0" applyProtection="0"/>
    <xf numFmtId="172" fontId="71" fillId="0" borderId="0" applyFont="0" applyFill="0" applyBorder="0" applyAlignment="0" applyProtection="0"/>
    <xf numFmtId="172" fontId="70" fillId="0" borderId="0" applyFont="0" applyFill="0" applyBorder="0" applyAlignment="0" applyProtection="0"/>
    <xf numFmtId="172" fontId="71" fillId="0" borderId="0" applyFont="0" applyFill="0" applyBorder="0" applyAlignment="0" applyProtection="0"/>
    <xf numFmtId="172"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84" fillId="0" borderId="0" applyFont="0" applyFill="0" applyBorder="0" applyAlignment="0" applyProtection="0"/>
    <xf numFmtId="0" fontId="85"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251" fillId="0" borderId="0" applyFont="0" applyFill="0" applyBorder="0" applyAlignment="0" applyProtection="0"/>
    <xf numFmtId="0" fontId="252" fillId="0" borderId="0" applyFont="0" applyFill="0" applyBorder="0" applyAlignment="0" applyProtection="0"/>
    <xf numFmtId="0" fontId="251" fillId="0" borderId="0" applyFont="0" applyFill="0" applyBorder="0" applyAlignment="0" applyProtection="0"/>
    <xf numFmtId="0" fontId="252" fillId="0" borderId="0" applyFont="0" applyFill="0" applyBorder="0" applyAlignment="0" applyProtection="0"/>
    <xf numFmtId="0" fontId="181" fillId="0" borderId="0"/>
    <xf numFmtId="0" fontId="181" fillId="0" borderId="0"/>
    <xf numFmtId="0" fontId="181" fillId="0" borderId="0"/>
    <xf numFmtId="0" fontId="181" fillId="0" borderId="0"/>
    <xf numFmtId="0" fontId="103" fillId="0" borderId="0"/>
    <xf numFmtId="0" fontId="181" fillId="0" borderId="0"/>
    <xf numFmtId="0" fontId="86" fillId="0" borderId="0"/>
    <xf numFmtId="0" fontId="161" fillId="0" borderId="0"/>
    <xf numFmtId="0" fontId="181" fillId="0" borderId="0"/>
    <xf numFmtId="0" fontId="181" fillId="0" borderId="0"/>
    <xf numFmtId="0" fontId="181" fillId="0" borderId="0"/>
    <xf numFmtId="0" fontId="181" fillId="0" borderId="0"/>
    <xf numFmtId="0" fontId="181" fillId="0" borderId="0"/>
    <xf numFmtId="0" fontId="75"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38" fontId="75" fillId="0" borderId="0" applyFont="0" applyFill="0" applyBorder="0" applyAlignment="0" applyProtection="0"/>
    <xf numFmtId="38"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75" fillId="0" borderId="0" applyFont="0" applyFill="0" applyBorder="0" applyAlignment="0" applyProtection="0"/>
    <xf numFmtId="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40" fontId="75" fillId="0" borderId="0" applyFont="0" applyFill="0" applyBorder="0" applyAlignment="0" applyProtection="0"/>
    <xf numFmtId="4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75" fillId="0" borderId="0" applyFont="0" applyFill="0" applyBorder="0" applyAlignment="0" applyProtection="0"/>
    <xf numFmtId="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75" fillId="0" borderId="0" applyFont="0" applyFill="0" applyBorder="0" applyAlignment="0" applyProtection="0"/>
    <xf numFmtId="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1" fillId="0" borderId="0" applyFont="0" applyFill="0" applyBorder="0" applyAlignment="0" applyProtection="0"/>
    <xf numFmtId="0" fontId="252" fillId="0" borderId="0" applyFont="0" applyFill="0" applyBorder="0" applyAlignment="0" applyProtection="0"/>
    <xf numFmtId="0" fontId="251" fillId="0" borderId="0" applyFont="0" applyFill="0" applyBorder="0" applyAlignment="0" applyProtection="0"/>
    <xf numFmtId="0" fontId="252"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0" fillId="0" borderId="0"/>
    <xf numFmtId="0" fontId="254" fillId="0" borderId="0"/>
    <xf numFmtId="0" fontId="250" fillId="0" borderId="0"/>
    <xf numFmtId="0" fontId="25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5" fillId="0" borderId="0"/>
    <xf numFmtId="0" fontId="256" fillId="0" borderId="0"/>
    <xf numFmtId="0" fontId="255" fillId="0" borderId="0"/>
    <xf numFmtId="0" fontId="256"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253" fillId="0" borderId="0"/>
    <xf numFmtId="0" fontId="75" fillId="0" borderId="0"/>
    <xf numFmtId="0" fontId="253" fillId="0" borderId="0"/>
    <xf numFmtId="0" fontId="75"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253" fillId="0" borderId="0"/>
    <xf numFmtId="0" fontId="75" fillId="0" borderId="0"/>
    <xf numFmtId="0" fontId="253" fillId="0" borderId="0"/>
    <xf numFmtId="0" fontId="75"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181" fillId="0" borderId="0"/>
    <xf numFmtId="0" fontId="181" fillId="0" borderId="0"/>
    <xf numFmtId="0" fontId="75" fillId="0" borderId="0"/>
    <xf numFmtId="0" fontId="253"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8" fillId="0" borderId="0"/>
    <xf numFmtId="0" fontId="8" fillId="0" borderId="0"/>
    <xf numFmtId="0" fontId="8" fillId="0" borderId="0"/>
    <xf numFmtId="0" fontId="8" fillId="0" borderId="0"/>
    <xf numFmtId="0" fontId="75" fillId="0" borderId="0"/>
    <xf numFmtId="0" fontId="253"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259" fillId="0" borderId="0"/>
    <xf numFmtId="0" fontId="252" fillId="0" borderId="0"/>
    <xf numFmtId="0" fontId="181"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253" fillId="0" borderId="0"/>
    <xf numFmtId="0" fontId="75"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181" fillId="0" borderId="0"/>
    <xf numFmtId="0" fontId="181" fillId="0" borderId="0"/>
    <xf numFmtId="205" fontId="36" fillId="0" borderId="0" applyFill="0" applyBorder="0" applyAlignment="0"/>
    <xf numFmtId="0" fontId="181" fillId="0" borderId="0"/>
    <xf numFmtId="206" fontId="36" fillId="0" borderId="0" applyFill="0" applyBorder="0" applyAlignment="0"/>
    <xf numFmtId="0" fontId="181" fillId="0" borderId="0"/>
    <xf numFmtId="207" fontId="36" fillId="0" borderId="0" applyFill="0" applyBorder="0" applyAlignment="0"/>
    <xf numFmtId="0" fontId="181" fillId="0" borderId="0"/>
    <xf numFmtId="208" fontId="36" fillId="0" borderId="0" applyFill="0" applyBorder="0" applyAlignment="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0" fontId="181" fillId="0" borderId="0"/>
    <xf numFmtId="174" fontId="8"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4" fontId="50" fillId="0" borderId="0">
      <protection locked="0"/>
    </xf>
    <xf numFmtId="4" fontId="50" fillId="0" borderId="0">
      <protection locked="0"/>
    </xf>
    <xf numFmtId="0" fontId="181" fillId="0" borderId="0"/>
    <xf numFmtId="273" fontId="3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50" fillId="0" borderId="0">
      <protection locked="0"/>
    </xf>
    <xf numFmtId="0" fontId="50" fillId="0" borderId="0">
      <protection locked="0"/>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5" fontId="103"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36" fillId="0" borderId="0"/>
    <xf numFmtId="0" fontId="181" fillId="0" borderId="0"/>
    <xf numFmtId="274" fontId="3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0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75" fontId="36" fillId="0" borderId="0" applyFont="0" applyFill="0" applyBorder="0" applyAlignment="0" applyProtection="0"/>
    <xf numFmtId="0" fontId="181" fillId="0" borderId="0"/>
    <xf numFmtId="218" fontId="2"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38" fontId="115" fillId="10" borderId="0" applyNumberFormat="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0" fontId="115" fillId="10" borderId="1" applyNumberFormat="0" applyBorder="0" applyAlignment="0" applyProtection="0"/>
    <xf numFmtId="0" fontId="181" fillId="0" borderId="0"/>
    <xf numFmtId="0" fontId="130" fillId="53" borderId="7" applyNumberFormat="0" applyAlignment="0" applyProtection="0"/>
    <xf numFmtId="0" fontId="181" fillId="0" borderId="0"/>
    <xf numFmtId="0" fontId="181" fillId="0" borderId="0"/>
    <xf numFmtId="0" fontId="130" fillId="53" borderId="7" applyNumberFormat="0" applyAlignment="0" applyProtection="0"/>
    <xf numFmtId="0" fontId="181" fillId="0" borderId="0"/>
    <xf numFmtId="0" fontId="181" fillId="0" borderId="0"/>
    <xf numFmtId="0" fontId="181" fillId="0" borderId="0"/>
    <xf numFmtId="0" fontId="181" fillId="0" borderId="0"/>
    <xf numFmtId="0" fontId="15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04" fillId="0" borderId="0"/>
    <xf numFmtId="0" fontId="181" fillId="0" borderId="0"/>
    <xf numFmtId="37" fontId="260" fillId="0" borderId="0"/>
    <xf numFmtId="0" fontId="181" fillId="0" borderId="0"/>
    <xf numFmtId="276" fontId="26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78" fontId="67" fillId="0" borderId="0">
      <protection locked="0"/>
    </xf>
    <xf numFmtId="178" fontId="67" fillId="0" borderId="0">
      <protection locked="0"/>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0" fontId="8"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50" fillId="0" borderId="0">
      <protection locked="0"/>
    </xf>
    <xf numFmtId="0" fontId="50" fillId="0" borderId="0">
      <protection locked="0"/>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03" fillId="0" borderId="0" applyNumberFormat="0" applyFont="0" applyFill="0" applyBorder="0" applyAlignment="0" applyProtection="0">
      <alignment horizontal="left"/>
    </xf>
    <xf numFmtId="0" fontId="181" fillId="0" borderId="0"/>
    <xf numFmtId="15" fontId="103" fillId="0" borderId="0" applyFont="0" applyFill="0" applyBorder="0" applyAlignment="0" applyProtection="0"/>
    <xf numFmtId="0" fontId="181" fillId="0" borderId="0"/>
    <xf numFmtId="4" fontId="103" fillId="0" borderId="0" applyFont="0" applyFill="0" applyBorder="0" applyAlignment="0" applyProtection="0"/>
    <xf numFmtId="0" fontId="181" fillId="0" borderId="0"/>
    <xf numFmtId="0" fontId="262" fillId="0" borderId="3">
      <alignment horizontal="center"/>
    </xf>
    <xf numFmtId="0" fontId="181" fillId="0" borderId="0"/>
    <xf numFmtId="3" fontId="103" fillId="0" borderId="0" applyFont="0" applyFill="0" applyBorder="0" applyAlignment="0" applyProtection="0"/>
    <xf numFmtId="0" fontId="181" fillId="0" borderId="0"/>
    <xf numFmtId="0" fontId="103" fillId="69" borderId="0" applyNumberFormat="0" applyFont="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63" fillId="0" borderId="0" applyNumberFormat="0" applyFill="0" applyBorder="0" applyAlignment="0" applyProtection="0"/>
    <xf numFmtId="0" fontId="181" fillId="0" borderId="0"/>
    <xf numFmtId="0" fontId="181" fillId="0" borderId="0"/>
    <xf numFmtId="221" fontId="103" fillId="0" borderId="0">
      <alignment horizontal="center"/>
    </xf>
    <xf numFmtId="0" fontId="181" fillId="0" borderId="0"/>
    <xf numFmtId="0" fontId="181" fillId="0" borderId="0"/>
    <xf numFmtId="0" fontId="104"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42" borderId="0" applyNumberFormat="0" applyBorder="0" applyAlignment="0" applyProtection="0"/>
    <xf numFmtId="0" fontId="181" fillId="0" borderId="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181" fillId="0" borderId="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47" borderId="0" applyNumberFormat="0" applyBorder="0" applyAlignment="0" applyProtection="0"/>
    <xf numFmtId="0" fontId="181" fillId="0" borderId="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181" fillId="0" borderId="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49" borderId="0" applyNumberFormat="0" applyBorder="0" applyAlignment="0" applyProtection="0"/>
    <xf numFmtId="0" fontId="181" fillId="0" borderId="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181" fillId="0" borderId="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181" fillId="0" borderId="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181" fillId="0" borderId="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181" fillId="0" borderId="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54" borderId="0" applyNumberFormat="0" applyBorder="0" applyAlignment="0" applyProtection="0"/>
    <xf numFmtId="0" fontId="181" fillId="0" borderId="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181" fillId="0" borderId="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134" fillId="0" borderId="0"/>
    <xf numFmtId="0" fontId="130" fillId="22" borderId="7" applyNumberFormat="0" applyAlignment="0" applyProtection="0"/>
    <xf numFmtId="0" fontId="130" fillId="22" borderId="7" applyNumberFormat="0" applyAlignment="0" applyProtection="0"/>
    <xf numFmtId="0" fontId="130" fillId="22" borderId="7" applyNumberFormat="0" applyAlignment="0" applyProtection="0"/>
    <xf numFmtId="0" fontId="130" fillId="22" borderId="7" applyNumberFormat="0" applyAlignment="0" applyProtection="0"/>
    <xf numFmtId="0" fontId="130" fillId="22" borderId="7" applyNumberFormat="0" applyAlignment="0" applyProtection="0"/>
    <xf numFmtId="0" fontId="130" fillId="22"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22" borderId="7" applyNumberFormat="0" applyAlignment="0" applyProtection="0"/>
    <xf numFmtId="0" fontId="181" fillId="0" borderId="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81" fillId="0" borderId="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22" borderId="7" applyNumberFormat="0" applyAlignment="0" applyProtection="0"/>
    <xf numFmtId="0" fontId="130" fillId="22" borderId="7" applyNumberFormat="0" applyAlignment="0" applyProtection="0"/>
    <xf numFmtId="0" fontId="140" fillId="58" borderId="19" applyNumberFormat="0" applyAlignment="0" applyProtection="0"/>
    <xf numFmtId="0" fontId="140" fillId="58" borderId="19" applyNumberFormat="0" applyAlignment="0" applyProtection="0"/>
    <xf numFmtId="0" fontId="140" fillId="58" borderId="19" applyNumberFormat="0" applyAlignment="0" applyProtection="0"/>
    <xf numFmtId="0" fontId="140" fillId="58" borderId="19" applyNumberFormat="0" applyAlignment="0" applyProtection="0"/>
    <xf numFmtId="0" fontId="140" fillId="58" borderId="19" applyNumberFormat="0" applyAlignment="0" applyProtection="0"/>
    <xf numFmtId="0" fontId="140" fillId="58"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58" borderId="19" applyNumberFormat="0" applyAlignment="0" applyProtection="0"/>
    <xf numFmtId="0" fontId="181" fillId="0" borderId="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81" fillId="0" borderId="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58" borderId="19" applyNumberFormat="0" applyAlignment="0" applyProtection="0"/>
    <xf numFmtId="0" fontId="140" fillId="58" borderId="19" applyNumberFormat="0" applyAlignment="0" applyProtection="0"/>
    <xf numFmtId="0" fontId="97" fillId="58" borderId="7" applyNumberFormat="0" applyAlignment="0" applyProtection="0"/>
    <xf numFmtId="0" fontId="97" fillId="58" borderId="7" applyNumberFormat="0" applyAlignment="0" applyProtection="0"/>
    <xf numFmtId="0" fontId="97" fillId="58" borderId="7" applyNumberFormat="0" applyAlignment="0" applyProtection="0"/>
    <xf numFmtId="0" fontId="97" fillId="58" borderId="7" applyNumberFormat="0" applyAlignment="0" applyProtection="0"/>
    <xf numFmtId="0" fontId="97" fillId="58" borderId="7" applyNumberFormat="0" applyAlignment="0" applyProtection="0"/>
    <xf numFmtId="0" fontId="97" fillId="58"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58" borderId="7" applyNumberFormat="0" applyAlignment="0" applyProtection="0"/>
    <xf numFmtId="0" fontId="181" fillId="0" borderId="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181" fillId="0" borderId="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58" borderId="7" applyNumberFormat="0" applyAlignment="0" applyProtection="0"/>
    <xf numFmtId="0" fontId="97" fillId="58" borderId="7" applyNumberFormat="0" applyAlignment="0" applyProtection="0"/>
    <xf numFmtId="0" fontId="181" fillId="0" borderId="0"/>
    <xf numFmtId="277" fontId="34" fillId="0" borderId="0" applyFont="0" applyFill="0" applyBorder="0" applyAlignment="0" applyProtection="0"/>
    <xf numFmtId="0" fontId="181" fillId="0" borderId="0"/>
    <xf numFmtId="277" fontId="34"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69" fontId="14" fillId="0" borderId="0" applyFont="0" applyFill="0" applyBorder="0" applyAlignment="0" applyProtection="0"/>
    <xf numFmtId="0" fontId="181" fillId="0" borderId="0"/>
    <xf numFmtId="0" fontId="181" fillId="0" borderId="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81" fillId="0" borderId="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81" fillId="0" borderId="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81" fillId="0" borderId="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81" fillId="0" borderId="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81" fillId="0" borderId="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81" fillId="0" borderId="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81" fillId="0" borderId="0"/>
    <xf numFmtId="0" fontId="181" fillId="0" borderId="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81" fillId="0" borderId="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81" fillId="0" borderId="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99" fillId="59" borderId="9" applyNumberFormat="0" applyAlignment="0" applyProtection="0"/>
    <xf numFmtId="0" fontId="99" fillId="59" borderId="9" applyNumberFormat="0" applyAlignment="0" applyProtection="0"/>
    <xf numFmtId="0" fontId="99" fillId="59" borderId="9" applyNumberFormat="0" applyAlignment="0" applyProtection="0"/>
    <xf numFmtId="0" fontId="99" fillId="59" borderId="9" applyNumberFormat="0" applyAlignment="0" applyProtection="0"/>
    <xf numFmtId="0" fontId="99" fillId="59" borderId="9" applyNumberFormat="0" applyAlignment="0" applyProtection="0"/>
    <xf numFmtId="0" fontId="99" fillId="59"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59"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181" fillId="0" borderId="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59" borderId="9" applyNumberFormat="0" applyAlignment="0" applyProtection="0"/>
    <xf numFmtId="0" fontId="99" fillId="59" borderId="9" applyNumberFormat="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81" fillId="0" borderId="0"/>
    <xf numFmtId="0" fontId="181" fillId="0" borderId="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66" borderId="0" applyNumberFormat="0" applyBorder="0" applyAlignment="0" applyProtection="0"/>
    <xf numFmtId="0" fontId="181" fillId="0" borderId="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81" fillId="0" borderId="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8" fillId="0" borderId="0"/>
    <xf numFmtId="0" fontId="8" fillId="0" borderId="0"/>
    <xf numFmtId="0" fontId="8" fillId="0" borderId="0"/>
    <xf numFmtId="0" fontId="181" fillId="0" borderId="0"/>
    <xf numFmtId="0" fontId="181" fillId="0" borderId="0"/>
    <xf numFmtId="0" fontId="36" fillId="0" borderId="0"/>
    <xf numFmtId="0" fontId="3" fillId="0" borderId="0"/>
    <xf numFmtId="0" fontId="3" fillId="0" borderId="0"/>
    <xf numFmtId="0" fontId="3" fillId="0" borderId="0"/>
    <xf numFmtId="0" fontId="8" fillId="0" borderId="0"/>
    <xf numFmtId="0" fontId="18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181" fillId="0" borderId="0"/>
    <xf numFmtId="0" fontId="36" fillId="0" borderId="0"/>
    <xf numFmtId="0" fontId="4" fillId="0" borderId="0"/>
    <xf numFmtId="0" fontId="36" fillId="0" borderId="0"/>
    <xf numFmtId="0" fontId="181" fillId="0" borderId="0"/>
    <xf numFmtId="0" fontId="5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1" fillId="0" borderId="0"/>
    <xf numFmtId="0" fontId="4" fillId="0" borderId="0"/>
    <xf numFmtId="0" fontId="4" fillId="0" borderId="0"/>
    <xf numFmtId="0" fontId="4" fillId="0" borderId="0"/>
    <xf numFmtId="0" fontId="36" fillId="0" borderId="0"/>
    <xf numFmtId="0" fontId="3" fillId="0" borderId="0"/>
    <xf numFmtId="0" fontId="57"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36" fillId="0" borderId="0"/>
    <xf numFmtId="0" fontId="4" fillId="0" borderId="0"/>
    <xf numFmtId="0" fontId="181" fillId="0" borderId="0"/>
    <xf numFmtId="0" fontId="3" fillId="0" borderId="0"/>
    <xf numFmtId="0" fontId="181" fillId="0" borderId="0"/>
    <xf numFmtId="0" fontId="3" fillId="0" borderId="0"/>
    <xf numFmtId="0" fontId="181" fillId="0" borderId="0"/>
    <xf numFmtId="0" fontId="181" fillId="0" borderId="0"/>
    <xf numFmtId="0" fontId="36" fillId="0" borderId="0" applyNumberFormat="0" applyFont="0" applyFill="0" applyBorder="0" applyAlignment="0" applyProtection="0">
      <alignment vertical="top"/>
    </xf>
    <xf numFmtId="0" fontId="181" fillId="0" borderId="0"/>
    <xf numFmtId="0" fontId="181" fillId="0" borderId="0"/>
    <xf numFmtId="0" fontId="36" fillId="0" borderId="0"/>
    <xf numFmtId="0" fontId="4" fillId="0" borderId="0"/>
    <xf numFmtId="0" fontId="181" fillId="0" borderId="0"/>
    <xf numFmtId="0" fontId="4" fillId="0" borderId="0"/>
    <xf numFmtId="0" fontId="4" fillId="0" borderId="0"/>
    <xf numFmtId="0" fontId="4" fillId="0" borderId="0"/>
    <xf numFmtId="0" fontId="10" fillId="0" borderId="0"/>
    <xf numFmtId="0" fontId="181" fillId="0" borderId="0"/>
    <xf numFmtId="0" fontId="36" fillId="0" borderId="0"/>
    <xf numFmtId="0" fontId="36" fillId="0" borderId="0"/>
    <xf numFmtId="0" fontId="36" fillId="0" borderId="0"/>
    <xf numFmtId="0" fontId="36" fillId="0" borderId="0"/>
    <xf numFmtId="0" fontId="36" fillId="0" borderId="0"/>
    <xf numFmtId="0" fontId="57" fillId="0" borderId="0"/>
    <xf numFmtId="0" fontId="36" fillId="0" borderId="0"/>
    <xf numFmtId="0" fontId="36" fillId="0" borderId="0"/>
    <xf numFmtId="0" fontId="36" fillId="0" borderId="0"/>
    <xf numFmtId="0" fontId="18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6" fillId="0" borderId="0"/>
    <xf numFmtId="0" fontId="36" fillId="0" borderId="0"/>
    <xf numFmtId="0" fontId="3" fillId="0" borderId="0"/>
    <xf numFmtId="0" fontId="4" fillId="0" borderId="0"/>
    <xf numFmtId="0" fontId="4" fillId="0" borderId="0"/>
    <xf numFmtId="0" fontId="4" fillId="0" borderId="0"/>
    <xf numFmtId="0" fontId="4" fillId="0" borderId="0"/>
    <xf numFmtId="0" fontId="4" fillId="0" borderId="0"/>
    <xf numFmtId="0" fontId="184" fillId="0" borderId="0"/>
    <xf numFmtId="0" fontId="4" fillId="0" borderId="0"/>
    <xf numFmtId="0" fontId="4" fillId="0" borderId="0"/>
    <xf numFmtId="0" fontId="42" fillId="0" borderId="0"/>
    <xf numFmtId="0" fontId="42" fillId="0" borderId="0"/>
    <xf numFmtId="0" fontId="42" fillId="0" borderId="0"/>
    <xf numFmtId="0" fontId="42" fillId="0" borderId="0"/>
    <xf numFmtId="0" fontId="36" fillId="0" borderId="0"/>
    <xf numFmtId="0" fontId="3" fillId="0" borderId="0"/>
    <xf numFmtId="0" fontId="181" fillId="0" borderId="0"/>
    <xf numFmtId="0" fontId="36" fillId="0" borderId="0"/>
    <xf numFmtId="0" fontId="42" fillId="0" borderId="0"/>
    <xf numFmtId="0" fontId="42" fillId="0" borderId="0"/>
    <xf numFmtId="0" fontId="42" fillId="0" borderId="0"/>
    <xf numFmtId="0" fontId="42" fillId="0" borderId="0"/>
    <xf numFmtId="0" fontId="42" fillId="0" borderId="0"/>
    <xf numFmtId="0" fontId="36" fillId="0" borderId="0"/>
    <xf numFmtId="0" fontId="4" fillId="0" borderId="0"/>
    <xf numFmtId="0" fontId="4" fillId="0" borderId="0"/>
    <xf numFmtId="0" fontId="4" fillId="0" borderId="0"/>
    <xf numFmtId="0" fontId="18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4" fillId="0" borderId="0"/>
    <xf numFmtId="0" fontId="181" fillId="0" borderId="0"/>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1" fillId="0" borderId="0"/>
    <xf numFmtId="0" fontId="4" fillId="0" borderId="0"/>
    <xf numFmtId="0" fontId="36" fillId="0" borderId="0"/>
    <xf numFmtId="0" fontId="4" fillId="0" borderId="0"/>
    <xf numFmtId="0" fontId="4" fillId="0" borderId="0"/>
    <xf numFmtId="0" fontId="2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14" borderId="0" applyNumberFormat="0" applyBorder="0" applyAlignment="0" applyProtection="0"/>
    <xf numFmtId="0" fontId="181" fillId="0" borderId="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181" fillId="0" borderId="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81" fillId="0" borderId="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36" fillId="67" borderId="18" applyNumberFormat="0" applyFont="0" applyAlignment="0" applyProtection="0"/>
    <xf numFmtId="0" fontId="14" fillId="67" borderId="18" applyNumberFormat="0" applyFont="0" applyAlignment="0" applyProtection="0"/>
    <xf numFmtId="0" fontId="36" fillId="67" borderId="18" applyNumberFormat="0" applyFont="0" applyAlignment="0" applyProtection="0"/>
    <xf numFmtId="0" fontId="14" fillId="67" borderId="18" applyNumberFormat="0" applyFont="0" applyAlignment="0" applyProtection="0"/>
    <xf numFmtId="0" fontId="36" fillId="67" borderId="18" applyNumberFormat="0" applyFont="0" applyAlignment="0" applyProtection="0"/>
    <xf numFmtId="0" fontId="14" fillId="67" borderId="18" applyNumberFormat="0" applyFont="0" applyAlignment="0" applyProtection="0"/>
    <xf numFmtId="0" fontId="36" fillId="67" borderId="18" applyNumberFormat="0" applyFont="0" applyAlignment="0" applyProtection="0"/>
    <xf numFmtId="0" fontId="36" fillId="67" borderId="18" applyNumberFormat="0" applyFont="0" applyAlignment="0" applyProtection="0"/>
    <xf numFmtId="0" fontId="36"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81" fillId="0" borderId="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181" fillId="0" borderId="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36" fillId="67" borderId="18" applyNumberFormat="0" applyFont="0" applyAlignment="0" applyProtection="0"/>
    <xf numFmtId="0" fontId="14" fillId="67" borderId="18" applyNumberFormat="0" applyFont="0" applyAlignment="0" applyProtection="0"/>
    <xf numFmtId="0" fontId="36" fillId="67" borderId="18" applyNumberFormat="0" applyFont="0" applyAlignment="0" applyProtection="0"/>
    <xf numFmtId="0" fontId="14" fillId="67" borderId="18" applyNumberFormat="0" applyFont="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81" fillId="0" borderId="0"/>
    <xf numFmtId="0" fontId="181" fillId="0" borderId="0"/>
    <xf numFmtId="0" fontId="181" fillId="0" borderId="0"/>
    <xf numFmtId="9" fontId="10" fillId="0" borderId="0" applyFont="0" applyFill="0" applyBorder="0" applyAlignment="0" applyProtection="0">
      <alignment vertical="center"/>
    </xf>
    <xf numFmtId="0" fontId="181" fillId="0" borderId="0"/>
    <xf numFmtId="9" fontId="265" fillId="0" borderId="0" applyFont="0" applyFill="0" applyBorder="0" applyAlignment="0" applyProtection="0"/>
    <xf numFmtId="0" fontId="181" fillId="0" borderId="0"/>
    <xf numFmtId="9" fontId="3"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6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81" fillId="0" borderId="0"/>
    <xf numFmtId="9" fontId="36" fillId="0" borderId="0" applyFont="0" applyFill="0" applyBorder="0" applyAlignment="0" applyProtection="0"/>
    <xf numFmtId="0" fontId="181" fillId="0" borderId="0"/>
    <xf numFmtId="0" fontId="181" fillId="0" borderId="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5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165" fillId="0" borderId="0" applyFont="0" applyFill="0" applyBorder="0" applyAlignment="0" applyProtection="0"/>
    <xf numFmtId="0" fontId="181" fillId="0" borderId="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81" fillId="0" borderId="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81" fillId="0" borderId="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35" fillId="0" borderId="0"/>
    <xf numFmtId="0" fontId="35" fillId="0" borderId="0"/>
    <xf numFmtId="0" fontId="34" fillId="0" borderId="0"/>
    <xf numFmtId="0" fontId="34" fillId="0" borderId="0"/>
    <xf numFmtId="0" fontId="34" fillId="0" borderId="0"/>
    <xf numFmtId="0" fontId="104" fillId="0" borderId="0"/>
    <xf numFmtId="0" fontId="104" fillId="0" borderId="0"/>
    <xf numFmtId="0" fontId="104" fillId="0" borderId="0"/>
    <xf numFmtId="0" fontId="181" fillId="0" borderId="0"/>
    <xf numFmtId="0" fontId="34" fillId="0" borderId="0"/>
    <xf numFmtId="0" fontId="34" fillId="0" borderId="0"/>
    <xf numFmtId="0" fontId="104" fillId="0" borderId="0"/>
    <xf numFmtId="0" fontId="104" fillId="0" borderId="0"/>
    <xf numFmtId="0" fontId="104" fillId="0" borderId="0"/>
    <xf numFmtId="0" fontId="34" fillId="0" borderId="0"/>
    <xf numFmtId="0" fontId="34" fillId="0" borderId="0"/>
    <xf numFmtId="0" fontId="34" fillId="0" borderId="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81" fillId="0" borderId="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203" fillId="0" borderId="0" applyNumberFormat="0" applyFill="0" applyBorder="0" applyAlignment="0" applyProtection="0"/>
    <xf numFmtId="0" fontId="203" fillId="0" borderId="0" applyNumberFormat="0" applyFill="0" applyBorder="0" applyAlignment="0" applyProtection="0"/>
    <xf numFmtId="168" fontId="14" fillId="0" borderId="0" applyFont="0" applyFill="0" applyBorder="0" applyAlignment="0" applyProtection="0"/>
    <xf numFmtId="168" fontId="3" fillId="0" borderId="0" applyFont="0" applyFill="0" applyBorder="0" applyAlignment="0" applyProtection="0"/>
    <xf numFmtId="278" fontId="34" fillId="0" borderId="0" applyFont="0" applyFill="0" applyBorder="0" applyAlignment="0" applyProtection="0"/>
    <xf numFmtId="279" fontId="266" fillId="0" borderId="0" applyFont="0" applyFill="0" applyBorder="0" applyAlignment="0" applyProtection="0"/>
    <xf numFmtId="278" fontId="34" fillId="0" borderId="0" applyFont="0" applyFill="0" applyBorder="0" applyAlignment="0" applyProtection="0"/>
    <xf numFmtId="278" fontId="34" fillId="0" borderId="0" applyFont="0" applyFill="0" applyBorder="0" applyAlignment="0" applyProtection="0"/>
    <xf numFmtId="278" fontId="34" fillId="0" borderId="0" applyFont="0" applyFill="0" applyBorder="0" applyAlignment="0" applyProtection="0"/>
    <xf numFmtId="241" fontId="34" fillId="0" borderId="0" applyFont="0" applyFill="0" applyBorder="0" applyAlignment="0" applyProtection="0"/>
    <xf numFmtId="278" fontId="34" fillId="0" borderId="0" applyFont="0" applyFill="0" applyBorder="0" applyAlignment="0" applyProtection="0"/>
    <xf numFmtId="278" fontId="34" fillId="0" borderId="0" applyFont="0" applyFill="0" applyBorder="0" applyAlignment="0" applyProtection="0"/>
    <xf numFmtId="241" fontId="34" fillId="0" borderId="0" applyFont="0" applyFill="0" applyBorder="0" applyAlignment="0" applyProtection="0"/>
    <xf numFmtId="0" fontId="181" fillId="0" borderId="0"/>
    <xf numFmtId="43" fontId="8" fillId="0" borderId="0" applyFont="0" applyFill="0" applyBorder="0" applyAlignment="0" applyProtection="0"/>
    <xf numFmtId="280" fontId="165" fillId="0" borderId="0" applyFont="0" applyFill="0" applyBorder="0" applyAlignment="0" applyProtection="0"/>
    <xf numFmtId="170" fontId="57" fillId="0" borderId="0" applyFont="0" applyFill="0" applyBorder="0" applyAlignment="0" applyProtection="0"/>
    <xf numFmtId="0" fontId="181" fillId="0" borderId="0"/>
    <xf numFmtId="170" fontId="3" fillId="0" borderId="0" applyFont="0" applyFill="0" applyBorder="0" applyAlignment="0" applyProtection="0"/>
    <xf numFmtId="0" fontId="181" fillId="0" borderId="0"/>
    <xf numFmtId="244" fontId="36" fillId="0" borderId="0" applyFont="0" applyFill="0" applyBorder="0" applyAlignment="0" applyProtection="0"/>
    <xf numFmtId="0" fontId="181" fillId="0" borderId="0"/>
    <xf numFmtId="281" fontId="265" fillId="0" borderId="0" applyFont="0" applyFill="0" applyBorder="0" applyAlignment="0" applyProtection="0"/>
    <xf numFmtId="170" fontId="57" fillId="0" borderId="0" applyFont="0" applyFill="0" applyBorder="0" applyAlignment="0" applyProtection="0"/>
    <xf numFmtId="0" fontId="181" fillId="0" borderId="0"/>
    <xf numFmtId="170" fontId="4"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203" fontId="36"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44" fontId="36" fillId="0" borderId="0" applyFont="0" applyFill="0" applyBorder="0" applyAlignment="0" applyProtection="0"/>
    <xf numFmtId="203" fontId="36" fillId="0" borderId="0" applyFont="0" applyFill="0" applyBorder="0" applyAlignment="0" applyProtection="0"/>
    <xf numFmtId="0" fontId="181" fillId="0" borderId="0"/>
    <xf numFmtId="0" fontId="181" fillId="0" borderId="0"/>
    <xf numFmtId="0" fontId="181" fillId="0" borderId="0"/>
    <xf numFmtId="170" fontId="3"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5" fontId="3" fillId="0" borderId="0" applyFont="0" applyFill="0" applyBorder="0" applyAlignment="0" applyProtection="0"/>
    <xf numFmtId="170" fontId="4" fillId="0" borderId="0" applyFont="0" applyFill="0" applyBorder="0" applyAlignment="0" applyProtection="0"/>
    <xf numFmtId="244" fontId="36" fillId="0" borderId="0" applyFont="0" applyFill="0" applyBorder="0" applyAlignment="0" applyProtection="0"/>
    <xf numFmtId="203" fontId="36" fillId="0" borderId="0" applyFont="0" applyFill="0" applyBorder="0" applyAlignment="0" applyProtection="0"/>
    <xf numFmtId="0" fontId="181" fillId="0" borderId="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244" fontId="4" fillId="0" borderId="0" applyFont="0" applyFill="0" applyBorder="0" applyAlignment="0" applyProtection="0"/>
    <xf numFmtId="244" fontId="36" fillId="0" borderId="0" applyFont="0" applyFill="0" applyBorder="0" applyAlignment="0" applyProtection="0"/>
    <xf numFmtId="244" fontId="36"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5" fontId="4" fillId="0" borderId="0" applyFont="0" applyFill="0" applyBorder="0" applyAlignment="0" applyProtection="0"/>
    <xf numFmtId="0" fontId="181" fillId="0" borderId="0"/>
    <xf numFmtId="0" fontId="181" fillId="0" borderId="0"/>
    <xf numFmtId="0" fontId="181" fillId="0" borderId="0"/>
    <xf numFmtId="0" fontId="181" fillId="0" borderId="0"/>
    <xf numFmtId="244" fontId="36" fillId="0" borderId="0" applyFont="0" applyFill="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267" fillId="72"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6" borderId="0" applyNumberFormat="0" applyBorder="0" applyAlignment="0" applyProtection="0"/>
    <xf numFmtId="0" fontId="181" fillId="0" borderId="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81" fillId="0" borderId="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81" fillId="0" borderId="0"/>
    <xf numFmtId="0" fontId="181" fillId="0" borderId="0"/>
    <xf numFmtId="0" fontId="45" fillId="0" borderId="0">
      <protection locked="0"/>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47" fillId="42" borderId="0" applyNumberFormat="0" applyBorder="0" applyAlignment="0" applyProtection="0">
      <alignment vertical="center"/>
    </xf>
    <xf numFmtId="0" fontId="181" fillId="0" borderId="0"/>
    <xf numFmtId="0" fontId="247" fillId="47" borderId="0" applyNumberFormat="0" applyBorder="0" applyAlignment="0" applyProtection="0">
      <alignment vertical="center"/>
    </xf>
    <xf numFmtId="0" fontId="181" fillId="0" borderId="0"/>
    <xf numFmtId="0" fontId="247" fillId="49" borderId="0" applyNumberFormat="0" applyBorder="0" applyAlignment="0" applyProtection="0">
      <alignment vertical="center"/>
    </xf>
    <xf numFmtId="0" fontId="181" fillId="0" borderId="0"/>
    <xf numFmtId="0" fontId="247" fillId="34" borderId="0" applyNumberFormat="0" applyBorder="0" applyAlignment="0" applyProtection="0">
      <alignment vertical="center"/>
    </xf>
    <xf numFmtId="0" fontId="181" fillId="0" borderId="0"/>
    <xf numFmtId="0" fontId="247" fillId="36" borderId="0" applyNumberFormat="0" applyBorder="0" applyAlignment="0" applyProtection="0">
      <alignment vertical="center"/>
    </xf>
    <xf numFmtId="0" fontId="181" fillId="0" borderId="0"/>
    <xf numFmtId="0" fontId="247" fillId="54" borderId="0" applyNumberFormat="0" applyBorder="0" applyAlignment="0" applyProtection="0">
      <alignment vertical="center"/>
    </xf>
    <xf numFmtId="0" fontId="181" fillId="0" borderId="0"/>
    <xf numFmtId="0" fontId="268" fillId="0" borderId="0" applyNumberFormat="0" applyFill="0" applyBorder="0" applyAlignment="0" applyProtection="0">
      <alignment vertical="center"/>
    </xf>
    <xf numFmtId="0" fontId="181" fillId="0" borderId="0"/>
    <xf numFmtId="0" fontId="269" fillId="58" borderId="7" applyNumberFormat="0" applyAlignment="0" applyProtection="0">
      <alignment vertical="center"/>
    </xf>
    <xf numFmtId="0" fontId="181" fillId="0" borderId="0"/>
    <xf numFmtId="0" fontId="181" fillId="0" borderId="0"/>
    <xf numFmtId="0" fontId="170" fillId="0" borderId="0" applyNumberFormat="0" applyFill="0" applyBorder="0" applyAlignment="0" applyProtection="0"/>
    <xf numFmtId="0" fontId="181" fillId="0" borderId="0"/>
    <xf numFmtId="0" fontId="171" fillId="0" borderId="0" applyNumberFormat="0" applyFill="0" applyBorder="0" applyAlignment="0" applyProtection="0"/>
    <xf numFmtId="0" fontId="270" fillId="0" borderId="0" applyNumberFormat="0" applyFill="0" applyBorder="0" applyAlignment="0" applyProtection="0">
      <alignment vertical="top"/>
      <protection locked="0"/>
    </xf>
    <xf numFmtId="0" fontId="181" fillId="0" borderId="0"/>
    <xf numFmtId="0" fontId="271" fillId="14" borderId="0" applyNumberFormat="0" applyBorder="0" applyAlignment="0" applyProtection="0">
      <alignment vertical="center"/>
    </xf>
    <xf numFmtId="0" fontId="181" fillId="0" borderId="0"/>
    <xf numFmtId="0" fontId="181" fillId="0" borderId="0"/>
    <xf numFmtId="0" fontId="181" fillId="0" borderId="0"/>
    <xf numFmtId="0" fontId="272" fillId="0" borderId="0" applyNumberFormat="0" applyFill="0" applyBorder="0" applyAlignment="0" applyProtection="0">
      <alignment vertical="top"/>
      <protection locked="0"/>
    </xf>
    <xf numFmtId="0" fontId="181" fillId="0" borderId="0"/>
    <xf numFmtId="0" fontId="181" fillId="0" borderId="0"/>
    <xf numFmtId="0" fontId="181" fillId="0" borderId="0"/>
    <xf numFmtId="0" fontId="181" fillId="0" borderId="0"/>
    <xf numFmtId="0" fontId="181" fillId="0" borderId="0"/>
    <xf numFmtId="0" fontId="14" fillId="67" borderId="18" applyNumberFormat="0" applyFont="0" applyAlignment="0" applyProtection="0">
      <alignment vertical="center"/>
    </xf>
    <xf numFmtId="0" fontId="181" fillId="0" borderId="0"/>
    <xf numFmtId="0" fontId="181" fillId="0" borderId="0"/>
    <xf numFmtId="0" fontId="181" fillId="0" borderId="0"/>
    <xf numFmtId="0" fontId="181" fillId="0" borderId="0"/>
    <xf numFmtId="9" fontId="177" fillId="0" borderId="0" applyFont="0" applyFill="0" applyBorder="0" applyAlignment="0" applyProtection="0"/>
    <xf numFmtId="9" fontId="177" fillId="0" borderId="0" applyFont="0" applyFill="0" applyBorder="0" applyAlignment="0" applyProtection="0"/>
    <xf numFmtId="0" fontId="181" fillId="0" borderId="0"/>
    <xf numFmtId="0" fontId="273" fillId="66" borderId="0" applyNumberFormat="0" applyBorder="0" applyAlignment="0" applyProtection="0">
      <alignment vertical="center"/>
    </xf>
    <xf numFmtId="0" fontId="181" fillId="0" borderId="0"/>
    <xf numFmtId="0" fontId="181" fillId="0" borderId="0"/>
    <xf numFmtId="0" fontId="274" fillId="0" borderId="0" applyNumberFormat="0" applyFill="0" applyBorder="0" applyAlignment="0" applyProtection="0">
      <alignment vertical="center"/>
    </xf>
    <xf numFmtId="0" fontId="181" fillId="0" borderId="0"/>
    <xf numFmtId="0" fontId="275" fillId="59" borderId="9" applyNumberFormat="0" applyAlignment="0" applyProtection="0">
      <alignment vertical="center"/>
    </xf>
    <xf numFmtId="0" fontId="181" fillId="0" borderId="0"/>
    <xf numFmtId="0" fontId="181" fillId="0" borderId="0"/>
    <xf numFmtId="41" fontId="276" fillId="0" borderId="0" applyFont="0" applyFill="0" applyBorder="0" applyAlignment="0" applyProtection="0"/>
    <xf numFmtId="0" fontId="181" fillId="0" borderId="0"/>
    <xf numFmtId="168" fontId="14" fillId="0" borderId="0" applyFont="0" applyFill="0" applyBorder="0" applyAlignment="0" applyProtection="0"/>
    <xf numFmtId="0" fontId="181" fillId="0" borderId="0"/>
    <xf numFmtId="0" fontId="181" fillId="0" borderId="0"/>
    <xf numFmtId="0" fontId="8"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77" fillId="0" borderId="16" applyNumberFormat="0" applyFill="0" applyAlignment="0" applyProtection="0">
      <alignment vertical="center"/>
    </xf>
    <xf numFmtId="0" fontId="181" fillId="0" borderId="0"/>
    <xf numFmtId="0" fontId="278" fillId="0" borderId="23" applyNumberFormat="0" applyFill="0" applyAlignment="0" applyProtection="0">
      <alignment vertical="center"/>
    </xf>
    <xf numFmtId="0" fontId="181" fillId="0" borderId="0"/>
    <xf numFmtId="0" fontId="279" fillId="22" borderId="7" applyNumberFormat="0" applyAlignment="0" applyProtection="0">
      <alignment vertical="center"/>
    </xf>
    <xf numFmtId="0" fontId="181" fillId="0" borderId="0"/>
    <xf numFmtId="0" fontId="181" fillId="0" borderId="0"/>
    <xf numFmtId="0" fontId="181" fillId="0" borderId="0"/>
    <xf numFmtId="0" fontId="181" fillId="0" borderId="0"/>
    <xf numFmtId="0" fontId="181" fillId="0" borderId="0"/>
    <xf numFmtId="0" fontId="280" fillId="0" borderId="11" applyNumberFormat="0" applyFill="0" applyAlignment="0" applyProtection="0">
      <alignment vertical="center"/>
    </xf>
    <xf numFmtId="0" fontId="181" fillId="0" borderId="0"/>
    <xf numFmtId="0" fontId="281" fillId="0" borderId="12" applyNumberFormat="0" applyFill="0" applyAlignment="0" applyProtection="0">
      <alignment vertical="center"/>
    </xf>
    <xf numFmtId="0" fontId="181" fillId="0" borderId="0"/>
    <xf numFmtId="0" fontId="282" fillId="0" borderId="14" applyNumberFormat="0" applyFill="0" applyAlignment="0" applyProtection="0">
      <alignment vertical="center"/>
    </xf>
    <xf numFmtId="0" fontId="181" fillId="0" borderId="0"/>
    <xf numFmtId="0" fontId="282" fillId="0" borderId="0" applyNumberFormat="0" applyFill="0" applyBorder="0" applyAlignment="0" applyProtection="0">
      <alignment vertical="center"/>
    </xf>
    <xf numFmtId="0" fontId="283" fillId="0" borderId="0" applyNumberFormat="0" applyFill="0" applyBorder="0" applyAlignment="0" applyProtection="0">
      <alignment vertical="center"/>
    </xf>
    <xf numFmtId="0" fontId="284" fillId="0" borderId="0" applyNumberFormat="0" applyFill="0" applyBorder="0" applyAlignment="0" applyProtection="0">
      <alignment vertical="center"/>
    </xf>
    <xf numFmtId="0" fontId="181" fillId="0" borderId="0"/>
    <xf numFmtId="0" fontId="181" fillId="0" borderId="0"/>
    <xf numFmtId="0" fontId="285" fillId="16" borderId="0" applyNumberFormat="0" applyBorder="0" applyAlignment="0" applyProtection="0">
      <alignment vertical="center"/>
    </xf>
    <xf numFmtId="0" fontId="181" fillId="0" borderId="0"/>
    <xf numFmtId="0" fontId="181" fillId="0" borderId="0"/>
    <xf numFmtId="0" fontId="286" fillId="58" borderId="19" applyNumberFormat="0" applyAlignment="0" applyProtection="0">
      <alignment vertical="center"/>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0" fontId="169" fillId="0" borderId="0" applyFont="0" applyFill="0" applyBorder="0" applyAlignment="0" applyProtection="0"/>
    <xf numFmtId="0" fontId="181" fillId="0" borderId="0"/>
    <xf numFmtId="0" fontId="14" fillId="0" borderId="0"/>
    <xf numFmtId="0" fontId="151" fillId="0" borderId="0"/>
    <xf numFmtId="0" fontId="14" fillId="0" borderId="0"/>
    <xf numFmtId="0" fontId="14" fillId="0" borderId="0"/>
    <xf numFmtId="0" fontId="181" fillId="0" borderId="0"/>
    <xf numFmtId="0" fontId="177" fillId="0" borderId="0"/>
    <xf numFmtId="0" fontId="181" fillId="0" borderId="0"/>
    <xf numFmtId="0" fontId="181" fillId="0" borderId="0"/>
    <xf numFmtId="0" fontId="177"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69" fillId="0" borderId="22" applyNumberFormat="0" applyFont="0" applyFill="0" applyAlignment="0" applyProtection="0"/>
    <xf numFmtId="0" fontId="181" fillId="0" borderId="0"/>
    <xf numFmtId="238" fontId="8" fillId="0" borderId="0" applyFont="0" applyFill="0" applyBorder="0" applyAlignment="0" applyProtection="0"/>
    <xf numFmtId="0" fontId="10" fillId="0" borderId="0" applyFont="0" applyFill="0" applyBorder="0" applyAlignment="0" applyProtection="0"/>
    <xf numFmtId="0" fontId="181" fillId="0" borderId="0"/>
    <xf numFmtId="282" fontId="169" fillId="0" borderId="0" applyFont="0" applyFill="0" applyBorder="0" applyAlignment="0" applyProtection="0"/>
    <xf numFmtId="0" fontId="181" fillId="0" borderId="0"/>
    <xf numFmtId="0" fontId="211" fillId="0" borderId="0"/>
    <xf numFmtId="0" fontId="173" fillId="0" borderId="0"/>
    <xf numFmtId="0" fontId="181" fillId="0" borderId="0"/>
    <xf numFmtId="0" fontId="173" fillId="0" borderId="0"/>
    <xf numFmtId="0" fontId="181" fillId="0" borderId="0"/>
    <xf numFmtId="0" fontId="176" fillId="0" borderId="0"/>
    <xf numFmtId="0" fontId="181" fillId="0" borderId="0"/>
    <xf numFmtId="0" fontId="181" fillId="0" borderId="0"/>
    <xf numFmtId="0" fontId="176" fillId="0" borderId="0"/>
    <xf numFmtId="0" fontId="176" fillId="0" borderId="0"/>
    <xf numFmtId="0" fontId="181" fillId="0" borderId="0"/>
    <xf numFmtId="0" fontId="181" fillId="0" borderId="0"/>
    <xf numFmtId="0" fontId="176" fillId="0" borderId="0"/>
    <xf numFmtId="0" fontId="181" fillId="0" borderId="0"/>
    <xf numFmtId="0" fontId="176" fillId="0" borderId="0"/>
    <xf numFmtId="0" fontId="181" fillId="0" borderId="0"/>
    <xf numFmtId="0" fontId="181" fillId="0" borderId="0"/>
    <xf numFmtId="0" fontId="181" fillId="0" borderId="0"/>
    <xf numFmtId="0" fontId="228" fillId="0" borderId="0"/>
    <xf numFmtId="0" fontId="181" fillId="0" borderId="0"/>
    <xf numFmtId="0" fontId="181" fillId="0" borderId="0"/>
    <xf numFmtId="0" fontId="181" fillId="0" borderId="0"/>
    <xf numFmtId="0" fontId="181" fillId="0" borderId="0"/>
    <xf numFmtId="0" fontId="177" fillId="0" borderId="0"/>
    <xf numFmtId="0" fontId="181" fillId="0" borderId="0"/>
    <xf numFmtId="0" fontId="1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04" fillId="0" borderId="0"/>
    <xf numFmtId="0" fontId="181" fillId="0" borderId="0"/>
    <xf numFmtId="0" fontId="14" fillId="0" borderId="0"/>
    <xf numFmtId="0" fontId="181" fillId="0" borderId="0"/>
    <xf numFmtId="0" fontId="181" fillId="0" borderId="0"/>
    <xf numFmtId="0" fontId="181" fillId="0" borderId="0"/>
    <xf numFmtId="0" fontId="181" fillId="0" borderId="0"/>
    <xf numFmtId="0" fontId="177" fillId="0" borderId="0"/>
    <xf numFmtId="0" fontId="177" fillId="0" borderId="0"/>
    <xf numFmtId="0" fontId="219" fillId="0" borderId="0"/>
    <xf numFmtId="0" fontId="177" fillId="0" borderId="0"/>
    <xf numFmtId="0" fontId="181" fillId="0" borderId="0"/>
    <xf numFmtId="0" fontId="181" fillId="0" borderId="0"/>
    <xf numFmtId="0" fontId="177" fillId="0" borderId="0"/>
    <xf numFmtId="0" fontId="181" fillId="0" borderId="0"/>
    <xf numFmtId="0" fontId="14" fillId="0" borderId="0" applyNumberFormat="0" applyProtection="0"/>
    <xf numFmtId="0" fontId="181" fillId="0" borderId="0"/>
    <xf numFmtId="0" fontId="14" fillId="0" borderId="0" applyNumberFormat="0" applyProtection="0"/>
    <xf numFmtId="0" fontId="181" fillId="0" borderId="0"/>
    <xf numFmtId="0" fontId="14" fillId="0" borderId="0"/>
    <xf numFmtId="0" fontId="181" fillId="0" borderId="0"/>
    <xf numFmtId="0" fontId="17" fillId="0" borderId="0"/>
    <xf numFmtId="0" fontId="181" fillId="0" borderId="0"/>
    <xf numFmtId="0" fontId="14" fillId="0" borderId="0"/>
    <xf numFmtId="0" fontId="181" fillId="0" borderId="0"/>
    <xf numFmtId="0" fontId="16" fillId="0" borderId="0"/>
    <xf numFmtId="0" fontId="181" fillId="0" borderId="0"/>
    <xf numFmtId="0" fontId="16" fillId="0" borderId="0"/>
    <xf numFmtId="0" fontId="181" fillId="0" borderId="0"/>
    <xf numFmtId="0" fontId="14" fillId="0" borderId="0"/>
    <xf numFmtId="0" fontId="181" fillId="0" borderId="0"/>
    <xf numFmtId="0" fontId="16" fillId="0" borderId="0"/>
    <xf numFmtId="0" fontId="181" fillId="0" borderId="0"/>
    <xf numFmtId="0" fontId="16" fillId="0" borderId="0"/>
    <xf numFmtId="0" fontId="181" fillId="0" borderId="0"/>
    <xf numFmtId="0" fontId="16" fillId="0" borderId="0"/>
    <xf numFmtId="0" fontId="181" fillId="0" borderId="0"/>
    <xf numFmtId="0" fontId="25" fillId="0" borderId="0" applyAlignment="0"/>
    <xf numFmtId="0" fontId="181" fillId="0" borderId="0"/>
    <xf numFmtId="0" fontId="16" fillId="0" borderId="0"/>
    <xf numFmtId="0" fontId="181" fillId="0" borderId="0"/>
    <xf numFmtId="0" fontId="17" fillId="0" borderId="0"/>
    <xf numFmtId="0" fontId="181" fillId="0" borderId="0"/>
    <xf numFmtId="0" fontId="14" fillId="0" borderId="0"/>
    <xf numFmtId="0" fontId="181" fillId="0" borderId="0"/>
    <xf numFmtId="0" fontId="14" fillId="0" borderId="0"/>
    <xf numFmtId="0" fontId="181" fillId="0" borderId="0"/>
    <xf numFmtId="0" fontId="181" fillId="0" borderId="0"/>
    <xf numFmtId="0" fontId="181" fillId="0" borderId="0"/>
    <xf numFmtId="0" fontId="181" fillId="0" borderId="0"/>
    <xf numFmtId="0" fontId="181" fillId="0" borderId="0"/>
  </cellStyleXfs>
  <cellXfs count="150">
    <xf numFmtId="0" fontId="0" fillId="0" borderId="0" xfId="0"/>
    <xf numFmtId="0" fontId="2" fillId="98" borderId="29" xfId="6069" applyFont="1" applyFill="1" applyBorder="1" applyAlignment="1" applyProtection="1">
      <alignment horizontal="left" vertical="center" wrapText="1" indent="1"/>
      <protection locked="0"/>
    </xf>
    <xf numFmtId="0" fontId="2" fillId="98" borderId="33" xfId="6069" applyFont="1" applyFill="1" applyBorder="1" applyAlignment="1" applyProtection="1">
      <alignment horizontal="left" vertical="center" wrapText="1" indent="1"/>
      <protection locked="0"/>
    </xf>
    <xf numFmtId="0" fontId="288" fillId="98" borderId="0" xfId="6530" applyFont="1" applyFill="1" applyAlignment="1">
      <alignment horizontal="center" vertical="center" wrapText="1"/>
    </xf>
    <xf numFmtId="0" fontId="1" fillId="98" borderId="0" xfId="6530" applyFont="1" applyFill="1" applyAlignment="1">
      <alignment vertical="center"/>
    </xf>
    <xf numFmtId="242" fontId="1" fillId="98" borderId="0" xfId="6530" applyNumberFormat="1" applyFont="1" applyFill="1" applyAlignment="1">
      <alignment vertical="center"/>
    </xf>
    <xf numFmtId="173" fontId="1" fillId="98" borderId="0" xfId="6530" applyNumberFormat="1" applyFont="1" applyFill="1" applyAlignment="1">
      <alignment horizontal="center" vertical="center"/>
    </xf>
    <xf numFmtId="173" fontId="2" fillId="98" borderId="0" xfId="6530" applyNumberFormat="1" applyFont="1" applyFill="1" applyAlignment="1">
      <alignment horizontal="centerContinuous" vertical="center" wrapText="1"/>
    </xf>
    <xf numFmtId="242" fontId="1" fillId="98" borderId="27" xfId="6530" applyNumberFormat="1" applyFont="1" applyFill="1" applyBorder="1" applyAlignment="1">
      <alignment horizontal="center" vertical="center" wrapText="1"/>
    </xf>
    <xf numFmtId="173" fontId="1" fillId="98" borderId="1" xfId="6530" applyNumberFormat="1" applyFont="1" applyFill="1" applyBorder="1" applyAlignment="1">
      <alignment horizontal="center" vertical="center" wrapText="1"/>
    </xf>
    <xf numFmtId="283" fontId="2" fillId="98" borderId="33" xfId="6530" applyNumberFormat="1" applyFont="1" applyFill="1" applyBorder="1" applyAlignment="1">
      <alignment horizontal="center" vertical="center"/>
    </xf>
    <xf numFmtId="284" fontId="2" fillId="98" borderId="33" xfId="6530" applyNumberFormat="1" applyFont="1" applyFill="1" applyBorder="1" applyAlignment="1">
      <alignment horizontal="center" vertical="center"/>
    </xf>
    <xf numFmtId="0" fontId="2" fillId="98" borderId="28" xfId="6530" applyFont="1" applyFill="1" applyBorder="1" applyAlignment="1">
      <alignment horizontal="center" vertical="center" wrapText="1"/>
    </xf>
    <xf numFmtId="284" fontId="1" fillId="98" borderId="1" xfId="6530" applyNumberFormat="1" applyFont="1" applyFill="1" applyBorder="1" applyAlignment="1">
      <alignment horizontal="center" vertical="center"/>
    </xf>
    <xf numFmtId="283" fontId="1" fillId="98" borderId="1" xfId="6530" applyNumberFormat="1" applyFont="1" applyFill="1" applyBorder="1" applyAlignment="1">
      <alignment horizontal="center" vertical="center"/>
    </xf>
    <xf numFmtId="284" fontId="2" fillId="98" borderId="1" xfId="6530" applyNumberFormat="1" applyFont="1" applyFill="1" applyBorder="1" applyAlignment="1">
      <alignment horizontal="center" vertical="center"/>
    </xf>
    <xf numFmtId="283" fontId="2" fillId="98" borderId="1" xfId="6530" applyNumberFormat="1" applyFont="1" applyFill="1" applyBorder="1" applyAlignment="1">
      <alignment horizontal="center" vertical="center"/>
    </xf>
    <xf numFmtId="0" fontId="2" fillId="98" borderId="29" xfId="6530" applyFont="1" applyFill="1" applyBorder="1" applyAlignment="1">
      <alignment horizontal="center" vertical="center" wrapText="1"/>
    </xf>
    <xf numFmtId="0" fontId="2" fillId="98" borderId="1" xfId="6530" applyFont="1" applyFill="1" applyBorder="1" applyAlignment="1">
      <alignment vertical="center" wrapText="1"/>
    </xf>
    <xf numFmtId="0" fontId="2" fillId="98" borderId="1" xfId="6530" applyFont="1" applyFill="1" applyBorder="1" applyAlignment="1">
      <alignment horizontal="left" vertical="center" wrapText="1"/>
    </xf>
    <xf numFmtId="0" fontId="1" fillId="98" borderId="26" xfId="6530" applyFont="1" applyFill="1" applyBorder="1" applyAlignment="1">
      <alignment horizontal="center" vertical="center" wrapText="1"/>
    </xf>
    <xf numFmtId="283" fontId="2" fillId="102" borderId="1" xfId="6530" applyNumberFormat="1" applyFont="1" applyFill="1" applyBorder="1" applyAlignment="1">
      <alignment horizontal="center" vertical="center"/>
    </xf>
    <xf numFmtId="283" fontId="2" fillId="101" borderId="1" xfId="6530" applyNumberFormat="1" applyFont="1" applyFill="1" applyBorder="1" applyAlignment="1">
      <alignment horizontal="center" vertical="center"/>
    </xf>
    <xf numFmtId="173" fontId="2" fillId="0" borderId="0" xfId="6530" applyNumberFormat="1" applyFont="1" applyAlignment="1">
      <alignment horizontal="right" vertical="center" wrapText="1"/>
    </xf>
    <xf numFmtId="0" fontId="1" fillId="0" borderId="0" xfId="0" applyFont="1" applyAlignment="1">
      <alignment vertical="center" wrapText="1"/>
    </xf>
    <xf numFmtId="283" fontId="2" fillId="99" borderId="1" xfId="6530" applyNumberFormat="1" applyFont="1" applyFill="1" applyBorder="1" applyAlignment="1">
      <alignment horizontal="center" vertical="center"/>
    </xf>
    <xf numFmtId="283" fontId="184" fillId="0" borderId="34" xfId="6530" applyNumberFormat="1" applyFont="1" applyBorder="1" applyAlignment="1">
      <alignment horizontal="center" vertical="center"/>
    </xf>
    <xf numFmtId="283" fontId="2" fillId="98" borderId="31" xfId="6530" applyNumberFormat="1" applyFont="1" applyFill="1" applyBorder="1" applyAlignment="1">
      <alignment horizontal="center" vertical="center"/>
    </xf>
    <xf numFmtId="284" fontId="2" fillId="98" borderId="31" xfId="6530" applyNumberFormat="1" applyFont="1" applyFill="1" applyBorder="1" applyAlignment="1">
      <alignment horizontal="center" vertical="center"/>
    </xf>
    <xf numFmtId="0" fontId="2" fillId="98" borderId="33" xfId="6530" applyFont="1" applyFill="1" applyBorder="1" applyAlignment="1">
      <alignment horizontal="center" vertical="center" wrapText="1"/>
    </xf>
    <xf numFmtId="0" fontId="1" fillId="98" borderId="0" xfId="0" applyFont="1" applyFill="1" applyAlignment="1">
      <alignment vertical="center" wrapText="1"/>
    </xf>
    <xf numFmtId="0" fontId="186" fillId="98" borderId="0" xfId="0" applyFont="1" applyFill="1" applyAlignment="1">
      <alignment vertical="center" wrapText="1"/>
    </xf>
    <xf numFmtId="0" fontId="185" fillId="98" borderId="0" xfId="0" applyFont="1" applyFill="1" applyAlignment="1">
      <alignment vertical="center" wrapText="1"/>
    </xf>
    <xf numFmtId="240" fontId="185" fillId="98" borderId="1" xfId="0" applyNumberFormat="1" applyFont="1" applyFill="1" applyBorder="1" applyAlignment="1">
      <alignment horizontal="center" vertical="center" wrapText="1"/>
    </xf>
    <xf numFmtId="0" fontId="7" fillId="98" borderId="1" xfId="0" applyFont="1" applyFill="1" applyBorder="1" applyAlignment="1">
      <alignment horizontal="center" vertical="center" wrapText="1"/>
    </xf>
    <xf numFmtId="0" fontId="7" fillId="99" borderId="1" xfId="0" applyFont="1" applyFill="1" applyBorder="1" applyAlignment="1">
      <alignment vertical="center" wrapText="1"/>
    </xf>
    <xf numFmtId="2" fontId="185" fillId="0" borderId="1" xfId="0" applyNumberFormat="1" applyFont="1" applyBorder="1" applyAlignment="1">
      <alignment horizontal="center" vertical="center" wrapText="1"/>
    </xf>
    <xf numFmtId="283" fontId="2" fillId="0" borderId="1" xfId="6530" applyNumberFormat="1" applyFont="1" applyBorder="1" applyAlignment="1">
      <alignment horizontal="center" vertical="center"/>
    </xf>
    <xf numFmtId="173" fontId="1" fillId="0" borderId="0" xfId="6530" applyNumberFormat="1" applyFont="1" applyAlignment="1">
      <alignment horizontal="right" vertical="center"/>
    </xf>
    <xf numFmtId="285" fontId="2" fillId="98" borderId="1" xfId="6530" applyNumberFormat="1" applyFont="1" applyFill="1" applyBorder="1" applyAlignment="1">
      <alignment horizontal="center" vertical="center"/>
    </xf>
    <xf numFmtId="0" fontId="184" fillId="0" borderId="28" xfId="6530" applyFont="1" applyBorder="1" applyAlignment="1">
      <alignment horizontal="center" vertical="center" wrapText="1"/>
    </xf>
    <xf numFmtId="0" fontId="7" fillId="98" borderId="28" xfId="6067" applyFont="1" applyFill="1" applyBorder="1" applyAlignment="1">
      <alignment horizontal="left" vertical="center" wrapText="1" indent="1"/>
    </xf>
    <xf numFmtId="283" fontId="184" fillId="0" borderId="28" xfId="6530" applyNumberFormat="1" applyFont="1" applyBorder="1" applyAlignment="1">
      <alignment horizontal="center" vertical="center"/>
    </xf>
    <xf numFmtId="284" fontId="184" fillId="0" borderId="28" xfId="6530" applyNumberFormat="1" applyFont="1" applyBorder="1" applyAlignment="1">
      <alignment horizontal="center" vertical="center"/>
    </xf>
    <xf numFmtId="0" fontId="1" fillId="98" borderId="25" xfId="6530" applyFont="1" applyFill="1" applyBorder="1" applyAlignment="1">
      <alignment horizontal="center" vertical="center" wrapText="1"/>
    </xf>
    <xf numFmtId="283" fontId="2" fillId="98" borderId="25" xfId="6530" applyNumberFormat="1" applyFont="1" applyFill="1" applyBorder="1" applyAlignment="1">
      <alignment horizontal="center" vertical="center"/>
    </xf>
    <xf numFmtId="283" fontId="1" fillId="98" borderId="25" xfId="6530" applyNumberFormat="1" applyFont="1" applyFill="1" applyBorder="1" applyAlignment="1">
      <alignment horizontal="center" vertical="center"/>
    </xf>
    <xf numFmtId="283" fontId="1" fillId="99" borderId="25" xfId="6530" applyNumberFormat="1" applyFont="1" applyFill="1" applyBorder="1" applyAlignment="1">
      <alignment horizontal="center" vertical="center"/>
    </xf>
    <xf numFmtId="284" fontId="1" fillId="98" borderId="25" xfId="6530" applyNumberFormat="1" applyFont="1" applyFill="1" applyBorder="1" applyAlignment="1">
      <alignment horizontal="center" vertical="center"/>
    </xf>
    <xf numFmtId="0" fontId="2" fillId="0" borderId="1" xfId="6530" applyFont="1" applyBorder="1" applyAlignment="1">
      <alignment horizontal="left" vertical="center" wrapText="1"/>
    </xf>
    <xf numFmtId="0" fontId="2" fillId="98" borderId="1" xfId="6530" applyFont="1" applyFill="1" applyBorder="1" applyAlignment="1">
      <alignment horizontal="center" vertical="center" wrapText="1"/>
    </xf>
    <xf numFmtId="284" fontId="2" fillId="98" borderId="1" xfId="6530" applyNumberFormat="1" applyFont="1" applyFill="1" applyBorder="1" applyAlignment="1">
      <alignment vertical="center"/>
    </xf>
    <xf numFmtId="283" fontId="2" fillId="98" borderId="1" xfId="6530" applyNumberFormat="1" applyFont="1" applyFill="1" applyBorder="1" applyAlignment="1">
      <alignment vertical="center"/>
    </xf>
    <xf numFmtId="0" fontId="2" fillId="100" borderId="1" xfId="6530" applyFont="1" applyFill="1" applyBorder="1" applyAlignment="1">
      <alignment horizontal="left" vertical="center" wrapText="1"/>
    </xf>
    <xf numFmtId="0" fontId="2" fillId="98" borderId="0" xfId="6530" applyFont="1" applyFill="1" applyAlignment="1">
      <alignment vertical="center"/>
    </xf>
    <xf numFmtId="242" fontId="2" fillId="98" borderId="0" xfId="6530" applyNumberFormat="1" applyFont="1" applyFill="1" applyAlignment="1">
      <alignment vertical="center"/>
    </xf>
    <xf numFmtId="173" fontId="2" fillId="98" borderId="0" xfId="6530" applyNumberFormat="1" applyFont="1" applyFill="1" applyAlignment="1">
      <alignment horizontal="center" vertical="center"/>
    </xf>
    <xf numFmtId="173" fontId="2" fillId="98" borderId="0" xfId="6530" applyNumberFormat="1" applyFont="1" applyFill="1" applyAlignment="1">
      <alignment vertical="center"/>
    </xf>
    <xf numFmtId="0" fontId="287" fillId="98" borderId="0" xfId="6530" applyFont="1" applyFill="1" applyAlignment="1">
      <alignment vertical="center"/>
    </xf>
    <xf numFmtId="0" fontId="2" fillId="98" borderId="0" xfId="6530" applyFont="1" applyFill="1" applyAlignment="1">
      <alignment horizontal="centerContinuous" vertical="center" wrapText="1"/>
    </xf>
    <xf numFmtId="0" fontId="2" fillId="98" borderId="1" xfId="6530" applyFont="1" applyFill="1" applyBorder="1" applyAlignment="1">
      <alignment vertical="center"/>
    </xf>
    <xf numFmtId="0" fontId="2" fillId="0" borderId="25" xfId="6530" applyFont="1" applyBorder="1" applyAlignment="1">
      <alignment vertical="center"/>
    </xf>
    <xf numFmtId="0" fontId="184" fillId="0" borderId="28" xfId="6530" applyFont="1" applyBorder="1" applyAlignment="1">
      <alignment vertical="center"/>
    </xf>
    <xf numFmtId="0" fontId="184" fillId="0" borderId="0" xfId="6530" applyFont="1" applyAlignment="1">
      <alignment vertical="center"/>
    </xf>
    <xf numFmtId="0" fontId="2" fillId="0" borderId="33" xfId="6530" applyFont="1" applyBorder="1" applyAlignment="1">
      <alignment vertical="center"/>
    </xf>
    <xf numFmtId="0" fontId="2" fillId="0" borderId="29" xfId="6530" applyFont="1" applyBorder="1" applyAlignment="1">
      <alignment vertical="center"/>
    </xf>
    <xf numFmtId="286" fontId="184" fillId="98" borderId="0" xfId="6530" applyNumberFormat="1" applyFont="1" applyFill="1" applyAlignment="1">
      <alignment vertical="center"/>
    </xf>
    <xf numFmtId="0" fontId="290" fillId="0" borderId="1" xfId="6530" applyFont="1" applyBorder="1" applyAlignment="1">
      <alignment horizontal="left" vertical="center" wrapText="1"/>
    </xf>
    <xf numFmtId="242" fontId="2" fillId="98" borderId="1" xfId="6530" applyNumberFormat="1" applyFont="1" applyFill="1" applyBorder="1" applyAlignment="1">
      <alignment vertical="center"/>
    </xf>
    <xf numFmtId="173" fontId="2" fillId="98" borderId="1" xfId="6530" applyNumberFormat="1" applyFont="1" applyFill="1" applyBorder="1" applyAlignment="1">
      <alignment horizontal="center" vertical="center"/>
    </xf>
    <xf numFmtId="173" fontId="2" fillId="98" borderId="1" xfId="6530" applyNumberFormat="1" applyFont="1" applyFill="1" applyBorder="1" applyAlignment="1">
      <alignment vertical="center"/>
    </xf>
    <xf numFmtId="287" fontId="2" fillId="98" borderId="1" xfId="6530" applyNumberFormat="1" applyFont="1" applyFill="1" applyBorder="1" applyAlignment="1">
      <alignment horizontal="center" vertical="center"/>
    </xf>
    <xf numFmtId="0" fontId="2" fillId="0" borderId="1" xfId="6530" applyFont="1" applyBorder="1" applyAlignment="1">
      <alignment vertical="center"/>
    </xf>
    <xf numFmtId="0" fontId="2" fillId="0" borderId="0" xfId="6530" applyFont="1" applyAlignment="1">
      <alignment vertical="center"/>
    </xf>
    <xf numFmtId="4" fontId="2" fillId="98" borderId="1" xfId="6530" applyNumberFormat="1" applyFont="1" applyFill="1" applyBorder="1" applyAlignment="1">
      <alignment horizontal="center" vertical="center"/>
    </xf>
    <xf numFmtId="287" fontId="1" fillId="98" borderId="1" xfId="6530" applyNumberFormat="1" applyFont="1" applyFill="1" applyBorder="1" applyAlignment="1">
      <alignment horizontal="center" vertical="center"/>
    </xf>
    <xf numFmtId="4" fontId="1" fillId="98" borderId="1" xfId="6530" applyNumberFormat="1" applyFont="1" applyFill="1" applyBorder="1" applyAlignment="1">
      <alignment horizontal="center" vertical="center"/>
    </xf>
    <xf numFmtId="283" fontId="2" fillId="103" borderId="1" xfId="6530" applyNumberFormat="1" applyFont="1" applyFill="1" applyBorder="1" applyAlignment="1">
      <alignment horizontal="center" vertical="center"/>
    </xf>
    <xf numFmtId="283" fontId="2" fillId="100" borderId="1" xfId="6530" applyNumberFormat="1" applyFont="1" applyFill="1" applyBorder="1" applyAlignment="1">
      <alignment horizontal="center" vertical="center"/>
    </xf>
    <xf numFmtId="0" fontId="2" fillId="98" borderId="0" xfId="6530" applyFont="1" applyFill="1" applyAlignment="1">
      <alignment horizontal="center" vertical="center"/>
    </xf>
    <xf numFmtId="0" fontId="184" fillId="0" borderId="0" xfId="6530" applyFont="1" applyAlignment="1">
      <alignment horizontal="center" vertical="center"/>
    </xf>
    <xf numFmtId="0" fontId="2" fillId="98" borderId="1" xfId="6530" applyFont="1" applyFill="1" applyBorder="1" applyAlignment="1">
      <alignment horizontal="center" vertical="center"/>
    </xf>
    <xf numFmtId="4" fontId="291" fillId="102" borderId="0" xfId="6530" applyNumberFormat="1" applyFont="1" applyFill="1" applyAlignment="1">
      <alignment horizontal="center" vertical="center"/>
    </xf>
    <xf numFmtId="4" fontId="2" fillId="103" borderId="1" xfId="6530" applyNumberFormat="1" applyFont="1" applyFill="1" applyBorder="1" applyAlignment="1">
      <alignment horizontal="center" vertical="center"/>
    </xf>
    <xf numFmtId="242" fontId="1" fillId="98" borderId="1" xfId="6530" applyNumberFormat="1" applyFont="1" applyFill="1" applyBorder="1" applyAlignment="1">
      <alignment horizontal="center" vertical="center" wrapText="1"/>
    </xf>
    <xf numFmtId="285" fontId="2" fillId="98" borderId="1" xfId="6530" applyNumberFormat="1" applyFont="1" applyFill="1" applyBorder="1" applyAlignment="1">
      <alignment horizontal="center" vertical="center" wrapText="1"/>
    </xf>
    <xf numFmtId="242" fontId="1" fillId="98" borderId="1" xfId="6530" applyNumberFormat="1" applyFont="1" applyFill="1" applyBorder="1" applyAlignment="1">
      <alignment horizontal="center" vertical="center"/>
    </xf>
    <xf numFmtId="242" fontId="2" fillId="103" borderId="1" xfId="6530" applyNumberFormat="1" applyFont="1" applyFill="1" applyBorder="1" applyAlignment="1">
      <alignment horizontal="center" vertical="center"/>
    </xf>
    <xf numFmtId="2" fontId="185" fillId="103" borderId="27" xfId="0" applyNumberFormat="1" applyFont="1" applyFill="1" applyBorder="1" applyAlignment="1">
      <alignment horizontal="center" vertical="center" wrapText="1"/>
    </xf>
    <xf numFmtId="283" fontId="2" fillId="104" borderId="1" xfId="6530" applyNumberFormat="1" applyFont="1" applyFill="1" applyBorder="1" applyAlignment="1">
      <alignment horizontal="center" vertical="center"/>
    </xf>
    <xf numFmtId="240" fontId="2" fillId="98" borderId="0" xfId="6530" applyNumberFormat="1" applyFont="1" applyFill="1" applyAlignment="1">
      <alignment vertical="center"/>
    </xf>
    <xf numFmtId="2" fontId="2" fillId="98" borderId="0" xfId="6530" applyNumberFormat="1" applyFont="1" applyFill="1" applyAlignment="1">
      <alignment vertical="center"/>
    </xf>
    <xf numFmtId="283" fontId="2" fillId="105" borderId="1" xfId="6530" applyNumberFormat="1" applyFont="1" applyFill="1" applyBorder="1" applyAlignment="1">
      <alignment horizontal="center" vertical="center"/>
    </xf>
    <xf numFmtId="242" fontId="2" fillId="0" borderId="1" xfId="6530" applyNumberFormat="1" applyFont="1" applyBorder="1" applyAlignment="1">
      <alignment horizontal="center" vertical="center"/>
    </xf>
    <xf numFmtId="4" fontId="2" fillId="0" borderId="1" xfId="6530" applyNumberFormat="1" applyFont="1" applyBorder="1" applyAlignment="1">
      <alignment horizontal="center" vertical="center"/>
    </xf>
    <xf numFmtId="283" fontId="2" fillId="106" borderId="1" xfId="6530" applyNumberFormat="1" applyFont="1" applyFill="1" applyBorder="1" applyAlignment="1">
      <alignment horizontal="center" vertical="center"/>
    </xf>
    <xf numFmtId="283" fontId="2" fillId="107" borderId="1" xfId="6530" applyNumberFormat="1" applyFont="1" applyFill="1" applyBorder="1" applyAlignment="1">
      <alignment horizontal="center" vertical="center"/>
    </xf>
    <xf numFmtId="0" fontId="18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85" fillId="0" borderId="0" xfId="0" applyFont="1" applyAlignment="1">
      <alignment vertical="center" wrapText="1"/>
    </xf>
    <xf numFmtId="240" fontId="185" fillId="0" borderId="1" xfId="0" applyNumberFormat="1" applyFont="1" applyBorder="1" applyAlignment="1">
      <alignment horizontal="center" vertical="center" wrapText="1"/>
    </xf>
    <xf numFmtId="0" fontId="205" fillId="0" borderId="35" xfId="7484" applyBorder="1"/>
    <xf numFmtId="4" fontId="2" fillId="98" borderId="0" xfId="6530" applyNumberFormat="1" applyFont="1" applyFill="1" applyAlignment="1">
      <alignment vertical="center"/>
    </xf>
    <xf numFmtId="2" fontId="185" fillId="102" borderId="1" xfId="0" applyNumberFormat="1" applyFont="1" applyFill="1" applyBorder="1" applyAlignment="1">
      <alignment horizontal="center" vertical="center" wrapText="1"/>
    </xf>
    <xf numFmtId="4" fontId="2" fillId="101" borderId="1" xfId="6530" applyNumberFormat="1" applyFont="1" applyFill="1" applyBorder="1" applyAlignment="1">
      <alignment horizontal="center" vertical="center"/>
    </xf>
    <xf numFmtId="242" fontId="2" fillId="101" borderId="1" xfId="6530" applyNumberFormat="1" applyFont="1" applyFill="1" applyBorder="1" applyAlignment="1">
      <alignment horizontal="center" vertical="center"/>
    </xf>
    <xf numFmtId="0" fontId="186" fillId="98" borderId="1" xfId="0" applyFont="1" applyFill="1" applyBorder="1" applyAlignment="1">
      <alignment horizontal="center" vertical="center" wrapText="1"/>
    </xf>
    <xf numFmtId="2" fontId="185" fillId="0" borderId="26" xfId="0" applyNumberFormat="1" applyFont="1" applyBorder="1" applyAlignment="1">
      <alignment horizontal="center" vertical="center" wrapText="1"/>
    </xf>
    <xf numFmtId="240" fontId="185" fillId="0" borderId="26" xfId="0" applyNumberFormat="1" applyFont="1" applyBorder="1" applyAlignment="1">
      <alignment horizontal="center" vertical="center" wrapText="1"/>
    </xf>
    <xf numFmtId="2" fontId="185" fillId="0" borderId="36" xfId="0" applyNumberFormat="1" applyFont="1" applyBorder="1" applyAlignment="1">
      <alignment horizontal="center" vertical="center" wrapText="1"/>
    </xf>
    <xf numFmtId="0" fontId="7" fillId="0" borderId="26" xfId="0" applyFont="1" applyBorder="1" applyAlignment="1">
      <alignment vertical="center" wrapText="1"/>
    </xf>
    <xf numFmtId="0" fontId="7" fillId="0" borderId="26" xfId="0" applyFont="1" applyBorder="1" applyAlignment="1">
      <alignment horizontal="center" vertical="center" wrapText="1"/>
    </xf>
    <xf numFmtId="0" fontId="1" fillId="98" borderId="37" xfId="0" applyFont="1" applyFill="1" applyBorder="1" applyAlignment="1">
      <alignment vertical="center" wrapText="1"/>
    </xf>
    <xf numFmtId="2" fontId="185" fillId="98" borderId="37" xfId="0" applyNumberFormat="1" applyFont="1" applyFill="1" applyBorder="1" applyAlignment="1">
      <alignment vertical="center" wrapText="1"/>
    </xf>
    <xf numFmtId="0" fontId="185" fillId="0" borderId="37" xfId="0" applyFont="1" applyBorder="1" applyAlignment="1">
      <alignment vertical="center" wrapText="1"/>
    </xf>
    <xf numFmtId="0" fontId="1" fillId="98" borderId="1" xfId="0" applyFont="1" applyFill="1" applyBorder="1" applyAlignment="1">
      <alignment horizontal="center" vertical="center"/>
    </xf>
    <xf numFmtId="0" fontId="186" fillId="98" borderId="26" xfId="0" applyFont="1" applyFill="1" applyBorder="1" applyAlignment="1">
      <alignment horizontal="center" vertical="center" wrapText="1"/>
    </xf>
    <xf numFmtId="0" fontId="186" fillId="98" borderId="29" xfId="0" applyFont="1" applyFill="1" applyBorder="1" applyAlignment="1">
      <alignment horizontal="center" vertical="center" wrapText="1"/>
    </xf>
    <xf numFmtId="0" fontId="185" fillId="98" borderId="27"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0" xfId="0" applyBorder="1" applyAlignment="1">
      <alignment horizontal="center" vertical="center" wrapText="1"/>
    </xf>
    <xf numFmtId="0" fontId="288" fillId="98" borderId="0" xfId="0" applyFont="1" applyFill="1" applyAlignment="1">
      <alignment horizontal="center" vertical="center" wrapText="1"/>
    </xf>
    <xf numFmtId="0" fontId="186" fillId="98" borderId="1" xfId="0" applyFont="1" applyFill="1" applyBorder="1" applyAlignment="1">
      <alignment horizontal="center" vertical="center" wrapText="1"/>
    </xf>
    <xf numFmtId="0" fontId="182" fillId="98" borderId="0" xfId="6530" applyFont="1" applyFill="1" applyAlignment="1">
      <alignment horizontal="center" vertical="center" wrapText="1"/>
    </xf>
    <xf numFmtId="0" fontId="287" fillId="98" borderId="0" xfId="6530" applyFont="1" applyFill="1" applyAlignment="1">
      <alignment horizontal="center" vertical="center" wrapText="1"/>
    </xf>
    <xf numFmtId="0" fontId="1" fillId="98" borderId="1" xfId="6530" applyFont="1" applyFill="1" applyBorder="1" applyAlignment="1">
      <alignment horizontal="center" vertical="center" wrapText="1"/>
    </xf>
    <xf numFmtId="242" fontId="1" fillId="98" borderId="1" xfId="6530" applyNumberFormat="1" applyFont="1" applyFill="1" applyBorder="1" applyAlignment="1">
      <alignment horizontal="center" vertical="center" wrapText="1"/>
    </xf>
    <xf numFmtId="173" fontId="1" fillId="98" borderId="26" xfId="6530" applyNumberFormat="1" applyFont="1" applyFill="1" applyBorder="1" applyAlignment="1">
      <alignment horizontal="center" vertical="center" wrapText="1"/>
    </xf>
    <xf numFmtId="173" fontId="1" fillId="98" borderId="29" xfId="6530" applyNumberFormat="1" applyFont="1" applyFill="1" applyBorder="1" applyAlignment="1">
      <alignment horizontal="center" vertical="center" wrapText="1"/>
    </xf>
    <xf numFmtId="173" fontId="288" fillId="100" borderId="27" xfId="6530" applyNumberFormat="1" applyFont="1" applyFill="1" applyBorder="1" applyAlignment="1">
      <alignment horizontal="center" vertical="center" wrapText="1"/>
    </xf>
    <xf numFmtId="173" fontId="288" fillId="100" borderId="4" xfId="6530" applyNumberFormat="1" applyFont="1" applyFill="1" applyBorder="1" applyAlignment="1">
      <alignment horizontal="center" vertical="center" wrapText="1"/>
    </xf>
    <xf numFmtId="173" fontId="288" fillId="100" borderId="30" xfId="6530" applyNumberFormat="1" applyFont="1" applyFill="1" applyBorder="1" applyAlignment="1">
      <alignment horizontal="center" vertical="center" wrapText="1"/>
    </xf>
    <xf numFmtId="173" fontId="288" fillId="99" borderId="27" xfId="6530" applyNumberFormat="1" applyFont="1" applyFill="1" applyBorder="1" applyAlignment="1">
      <alignment horizontal="center" vertical="center" wrapText="1"/>
    </xf>
    <xf numFmtId="0" fontId="292" fillId="99" borderId="4" xfId="0" applyFont="1" applyFill="1" applyBorder="1" applyAlignment="1">
      <alignment horizontal="center" vertical="center" wrapText="1"/>
    </xf>
    <xf numFmtId="0" fontId="292" fillId="99" borderId="30" xfId="0" applyFont="1" applyFill="1" applyBorder="1" applyAlignment="1">
      <alignment horizontal="center" vertical="center" wrapText="1"/>
    </xf>
    <xf numFmtId="173" fontId="288" fillId="0" borderId="27" xfId="6530" applyNumberFormat="1" applyFont="1" applyBorder="1" applyAlignment="1">
      <alignment horizontal="center" vertical="center" wrapText="1"/>
    </xf>
    <xf numFmtId="0" fontId="292" fillId="0" borderId="4" xfId="0" applyFont="1" applyBorder="1" applyAlignment="1">
      <alignment horizontal="center" vertical="center" wrapText="1"/>
    </xf>
    <xf numFmtId="0" fontId="292" fillId="0" borderId="30" xfId="0" applyFont="1" applyBorder="1" applyAlignment="1">
      <alignment horizontal="center" vertical="center" wrapText="1"/>
    </xf>
    <xf numFmtId="0" fontId="184" fillId="103" borderId="26" xfId="6530" applyFont="1" applyFill="1" applyBorder="1" applyAlignment="1">
      <alignment horizontal="left" vertical="center" wrapText="1"/>
    </xf>
    <xf numFmtId="0" fontId="184" fillId="103" borderId="29" xfId="6530" applyFont="1" applyFill="1" applyBorder="1" applyAlignment="1">
      <alignment horizontal="left" vertical="center" wrapText="1"/>
    </xf>
    <xf numFmtId="173" fontId="288" fillId="104" borderId="27" xfId="6530" applyNumberFormat="1" applyFont="1" applyFill="1" applyBorder="1" applyAlignment="1">
      <alignment horizontal="center" vertical="center" wrapText="1"/>
    </xf>
    <xf numFmtId="0" fontId="292" fillId="104" borderId="4" xfId="0" applyFont="1" applyFill="1" applyBorder="1" applyAlignment="1">
      <alignment horizontal="center" vertical="center" wrapText="1"/>
    </xf>
    <xf numFmtId="0" fontId="292" fillId="104" borderId="30" xfId="0" applyFont="1" applyFill="1" applyBorder="1" applyAlignment="1">
      <alignment horizontal="center" vertical="center" wrapText="1"/>
    </xf>
    <xf numFmtId="0" fontId="184" fillId="0" borderId="26" xfId="6530" applyFont="1" applyBorder="1" applyAlignment="1">
      <alignment horizontal="left" vertical="center" wrapText="1"/>
    </xf>
    <xf numFmtId="0" fontId="184" fillId="0" borderId="29" xfId="6530" applyFont="1" applyBorder="1" applyAlignment="1">
      <alignment horizontal="left" vertical="center" wrapText="1"/>
    </xf>
    <xf numFmtId="0" fontId="184" fillId="0" borderId="1" xfId="6530" applyFont="1" applyBorder="1" applyAlignment="1">
      <alignment horizontal="left" vertical="center" wrapText="1"/>
    </xf>
    <xf numFmtId="0" fontId="1" fillId="0" borderId="26" xfId="6530" applyFont="1" applyBorder="1" applyAlignment="1">
      <alignment horizontal="center" vertical="center" wrapText="1"/>
    </xf>
    <xf numFmtId="0" fontId="1" fillId="0" borderId="29" xfId="6530" applyFont="1" applyBorder="1" applyAlignment="1">
      <alignment horizontal="center" vertical="center"/>
    </xf>
    <xf numFmtId="0" fontId="289" fillId="98" borderId="0" xfId="6530" applyFont="1" applyFill="1" applyAlignment="1">
      <alignment horizontal="center" vertical="center"/>
    </xf>
  </cellXfs>
  <cellStyles count="15788">
    <cellStyle name="          _x000d__x000a_386grabber=vga.3gr_x000d__x000a_" xfId="7465" xr:uid="{00000000-0005-0000-0000-000000000000}"/>
    <cellStyle name="          _x000d__x000a_mouse.drv=lmouse.drv" xfId="6" xr:uid="{00000000-0005-0000-0000-000001000000}"/>
    <cellStyle name="          _x000d__x000a_mouse.drv=lmouse.drv 2" xfId="7466" xr:uid="{00000000-0005-0000-0000-000002000000}"/>
    <cellStyle name=" FY96" xfId="7467" xr:uid="{00000000-0005-0000-0000-000003000000}"/>
    <cellStyle name="_x000d__x000a_mouse.drv=lmouse.drv" xfId="7" xr:uid="{00000000-0005-0000-0000-000004000000}"/>
    <cellStyle name="_x000d__x000a_mouse.drv=lmouse.drv 2" xfId="7468" xr:uid="{00000000-0005-0000-0000-000005000000}"/>
    <cellStyle name="#.0" xfId="7469" xr:uid="{00000000-0005-0000-0000-000006000000}"/>
    <cellStyle name="#.0 2" xfId="7470" xr:uid="{00000000-0005-0000-0000-000007000000}"/>
    <cellStyle name="&amp;A" xfId="7471" xr:uid="{00000000-0005-0000-0000-000008000000}"/>
    <cellStyle name=".. %" xfId="7472" xr:uid="{00000000-0005-0000-0000-000009000000}"/>
    <cellStyle name="_x0002_._x0011__x0002_._x001b__x0002_ _x0015_%_x0018__x0001_" xfId="8" xr:uid="{00000000-0005-0000-0000-00000A000000}"/>
    <cellStyle name="_x0002_._x0011__x0002_._x001b__x0002_ _x0015_%_x0018__x0001_ 2" xfId="7473" xr:uid="{00000000-0005-0000-0000-00000B000000}"/>
    <cellStyle name=".0" xfId="7474" xr:uid="{00000000-0005-0000-0000-00000C000000}"/>
    <cellStyle name=".0 2" xfId="7475" xr:uid="{00000000-0005-0000-0000-00000D000000}"/>
    <cellStyle name="?" xfId="9" xr:uid="{00000000-0005-0000-0000-00000E000000}"/>
    <cellStyle name="? 2" xfId="7476" xr:uid="{00000000-0005-0000-0000-00000F000000}"/>
    <cellStyle name="??" xfId="7477" xr:uid="{00000000-0005-0000-0000-000010000000}"/>
    <cellStyle name="?? ?? ?????_3 item" xfId="7478" xr:uid="{00000000-0005-0000-0000-000011000000}"/>
    <cellStyle name="?? [?]_????_??? " xfId="7479" xr:uid="{00000000-0005-0000-0000-000012000000}"/>
    <cellStyle name="?? [0.00]_AP Features Summary Oct00 2" xfId="7480" xr:uid="{00000000-0005-0000-0000-000013000000}"/>
    <cellStyle name="?? [0]_#3?? ??_??????? " xfId="7481" xr:uid="{00000000-0005-0000-0000-000014000000}"/>
    <cellStyle name="??&amp;O?&amp;H??" xfId="7482" xr:uid="{00000000-0005-0000-0000-000015000000}"/>
    <cellStyle name="??&amp;O?&amp;H?_x0008__x000f__x0007_?_x0007__x0001__x0001_" xfId="7483" xr:uid="{00000000-0005-0000-0000-000016000000}"/>
    <cellStyle name="??&amp;O?&amp;H???" xfId="7484" xr:uid="{00000000-0005-0000-0000-000017000000}"/>
    <cellStyle name="??&amp;O?&amp;H?_x0008_??_x0007__x0001__x0001_" xfId="7485" xr:uid="{00000000-0005-0000-0000-000018000000}"/>
    <cellStyle name="??," xfId="7486" xr:uid="{00000000-0005-0000-0000-000019000000}"/>
    <cellStyle name="??,_x0005__x0014_" xfId="10" xr:uid="{00000000-0005-0000-0000-00001A000000}"/>
    <cellStyle name="??,_x0005__x0014_ 2" xfId="7487" xr:uid="{00000000-0005-0000-0000-00001B000000}"/>
    <cellStyle name="???" xfId="7488" xr:uid="{00000000-0005-0000-0000-00001C000000}"/>
    <cellStyle name="???­ [0]" xfId="7489" xr:uid="{00000000-0005-0000-0000-00001D000000}"/>
    <cellStyle name="????" xfId="7490" xr:uid="{00000000-0005-0000-0000-00001E000000}"/>
    <cellStyle name="???? [0.00]_AP Features Summary Oct00 2" xfId="7491" xr:uid="{00000000-0005-0000-0000-00001F000000}"/>
    <cellStyle name="???? [0]_? " xfId="11" xr:uid="{00000000-0005-0000-0000-000020000000}"/>
    <cellStyle name="?????" xfId="12" xr:uid="{00000000-0005-0000-0000-000021000000}"/>
    <cellStyle name="????? " xfId="13" xr:uid="{00000000-0005-0000-0000-000022000000}"/>
    <cellStyle name="?????  2" xfId="7492" xr:uid="{00000000-0005-0000-0000-000023000000}"/>
    <cellStyle name="????? &quot;???" xfId="14" xr:uid="{00000000-0005-0000-0000-000024000000}"/>
    <cellStyle name="????? &quot;??? 2" xfId="7493" xr:uid="{00000000-0005-0000-0000-000025000000}"/>
    <cellStyle name="????? [0]_? " xfId="15" xr:uid="{00000000-0005-0000-0000-000026000000}"/>
    <cellStyle name="????? _08 09 05 Quotation for M&amp;E1" xfId="7494" xr:uid="{00000000-0005-0000-0000-000027000000}"/>
    <cellStyle name="????? 2" xfId="7495" xr:uid="{00000000-0005-0000-0000-000028000000}"/>
    <cellStyle name="????? 3" xfId="7496" xr:uid="{00000000-0005-0000-0000-000029000000}"/>
    <cellStyle name="????? 4" xfId="7497" xr:uid="{00000000-0005-0000-0000-00002A000000}"/>
    <cellStyle name="????? 5" xfId="7498" xr:uid="{00000000-0005-0000-0000-00002B000000}"/>
    <cellStyle name="?????. ???(???.)" xfId="16" xr:uid="{00000000-0005-0000-0000-00002C000000}"/>
    <cellStyle name="?????. ???(???.) 2" xfId="7499" xr:uid="{00000000-0005-0000-0000-00002D000000}"/>
    <cellStyle name="??????" xfId="17" xr:uid="{00000000-0005-0000-0000-00002E000000}"/>
    <cellStyle name="?????? " xfId="18" xr:uid="{00000000-0005-0000-0000-00002F000000}"/>
    <cellStyle name="??????  2" xfId="7500" xr:uid="{00000000-0005-0000-0000-000030000000}"/>
    <cellStyle name="?????? 2" xfId="7501" xr:uid="{00000000-0005-0000-0000-000031000000}"/>
    <cellStyle name="?????? 3" xfId="7502" xr:uid="{00000000-0005-0000-0000-000032000000}"/>
    <cellStyle name="?????? 4" xfId="7503" xr:uid="{00000000-0005-0000-0000-000033000000}"/>
    <cellStyle name="?????? 5" xfId="7504" xr:uid="{00000000-0005-0000-0000-000034000000}"/>
    <cellStyle name="???????" xfId="19" xr:uid="{00000000-0005-0000-0000-000035000000}"/>
    <cellStyle name="??????? " xfId="20" xr:uid="{00000000-0005-0000-0000-000036000000}"/>
    <cellStyle name="???????  2" xfId="7505" xr:uid="{00000000-0005-0000-0000-000037000000}"/>
    <cellStyle name="??????? ???" xfId="21" xr:uid="{00000000-0005-0000-0000-000038000000}"/>
    <cellStyle name="??????? ??? 2" xfId="7506" xr:uid="{00000000-0005-0000-0000-000039000000}"/>
    <cellStyle name="??????? _База" xfId="7507" xr:uid="{00000000-0005-0000-0000-00003A000000}"/>
    <cellStyle name="??????? 2" xfId="7508" xr:uid="{00000000-0005-0000-0000-00003B000000}"/>
    <cellStyle name="??????? 3" xfId="7509" xr:uid="{00000000-0005-0000-0000-00003C000000}"/>
    <cellStyle name="??????? 4" xfId="7510" xr:uid="{00000000-0005-0000-0000-00003D000000}"/>
    <cellStyle name="??????? 5" xfId="7511" xr:uid="{00000000-0005-0000-0000-00003E000000}"/>
    <cellStyle name="??????? 6" xfId="7512" xr:uid="{00000000-0005-0000-0000-00003F000000}"/>
    <cellStyle name="??????? 7" xfId="7513" xr:uid="{00000000-0005-0000-0000-000040000000}"/>
    <cellStyle name="??????? 8" xfId="7514" xr:uid="{00000000-0005-0000-0000-000041000000}"/>
    <cellStyle name="????????" xfId="22" xr:uid="{00000000-0005-0000-0000-000042000000}"/>
    <cellStyle name="???????? (2)" xfId="23" xr:uid="{00000000-0005-0000-0000-000043000000}"/>
    <cellStyle name="???????? (2) 2" xfId="7515" xr:uid="{00000000-0005-0000-0000-000044000000}"/>
    <cellStyle name="???????? [0]" xfId="24" xr:uid="{00000000-0005-0000-0000-000045000000}"/>
    <cellStyle name="???????? [0] 2" xfId="7516" xr:uid="{00000000-0005-0000-0000-000046000000}"/>
    <cellStyle name="???????? [0] 3" xfId="7517" xr:uid="{00000000-0005-0000-0000-000047000000}"/>
    <cellStyle name="???????? 2" xfId="7518" xr:uid="{00000000-0005-0000-0000-000048000000}"/>
    <cellStyle name="???????? 3" xfId="7519" xr:uid="{00000000-0005-0000-0000-000049000000}"/>
    <cellStyle name="???????? 4" xfId="7520" xr:uid="{00000000-0005-0000-0000-00004A000000}"/>
    <cellStyle name="???????? 5" xfId="7521" xr:uid="{00000000-0005-0000-0000-00004B000000}"/>
    <cellStyle name="???????? 6" xfId="7522" xr:uid="{00000000-0005-0000-0000-00004C000000}"/>
    <cellStyle name="???????? 7" xfId="7523" xr:uid="{00000000-0005-0000-0000-00004D000000}"/>
    <cellStyle name="???????? 8" xfId="7524" xr:uid="{00000000-0005-0000-0000-00004E000000}"/>
    <cellStyle name="???????? 9" xfId="7525" xr:uid="{00000000-0005-0000-0000-00004F000000}"/>
    <cellStyle name="????????. (2)" xfId="25" xr:uid="{00000000-0005-0000-0000-000050000000}"/>
    <cellStyle name="????????. (2) 2" xfId="7526" xr:uid="{00000000-0005-0000-0000-000051000000}"/>
    <cellStyle name="??????????" xfId="26" xr:uid="{00000000-0005-0000-0000-000052000000}"/>
    <cellStyle name="?????????? [0]" xfId="27" xr:uid="{00000000-0005-0000-0000-000053000000}"/>
    <cellStyle name="?????????? [0] 2" xfId="7527" xr:uid="{00000000-0005-0000-0000-000054000000}"/>
    <cellStyle name="?????????? [0] 3" xfId="7528" xr:uid="{00000000-0005-0000-0000-000055000000}"/>
    <cellStyle name="?????????? 2" xfId="7529" xr:uid="{00000000-0005-0000-0000-000056000000}"/>
    <cellStyle name="?????????? 3" xfId="7530" xr:uid="{00000000-0005-0000-0000-000057000000}"/>
    <cellStyle name="?????????? 4" xfId="7531" xr:uid="{00000000-0005-0000-0000-000058000000}"/>
    <cellStyle name="?????????? 5" xfId="7532" xr:uid="{00000000-0005-0000-0000-000059000000}"/>
    <cellStyle name="?????????? 57.98)" xfId="28" xr:uid="{00000000-0005-0000-0000-00005A000000}"/>
    <cellStyle name="?????????? 57.98) 2" xfId="7533" xr:uid="{00000000-0005-0000-0000-00005B000000}"/>
    <cellStyle name="?????????? 6" xfId="7534" xr:uid="{00000000-0005-0000-0000-00005C000000}"/>
    <cellStyle name="?????????? 7" xfId="7535" xr:uid="{00000000-0005-0000-0000-00005D000000}"/>
    <cellStyle name="?????????? 8" xfId="7536" xr:uid="{00000000-0005-0000-0000-00005E000000}"/>
    <cellStyle name="?????????? 9" xfId="7537" xr:uid="{00000000-0005-0000-0000-00005F000000}"/>
    <cellStyle name="???????????" xfId="29" xr:uid="{00000000-0005-0000-0000-000060000000}"/>
    <cellStyle name="??????????? 2" xfId="30" xr:uid="{00000000-0005-0000-0000-000061000000}"/>
    <cellStyle name="????????????? " xfId="31" xr:uid="{00000000-0005-0000-0000-000062000000}"/>
    <cellStyle name="????????????? ???????????" xfId="32" xr:uid="{00000000-0005-0000-0000-000063000000}"/>
    <cellStyle name="????????????? ??????????? 2" xfId="33" xr:uid="{00000000-0005-0000-0000-000064000000}"/>
    <cellStyle name="???????????_база" xfId="34" xr:uid="{00000000-0005-0000-0000-000065000000}"/>
    <cellStyle name="??????????_?????3" xfId="7538" xr:uid="{00000000-0005-0000-0000-000066000000}"/>
    <cellStyle name="????????_ ?? 25 ???" xfId="35" xr:uid="{00000000-0005-0000-0000-000067000000}"/>
    <cellStyle name="???????_ ????.???" xfId="36" xr:uid="{00000000-0005-0000-0000-000068000000}"/>
    <cellStyle name="??????_ ?? 25 ???" xfId="37" xr:uid="{00000000-0005-0000-0000-000069000000}"/>
    <cellStyle name="??????1 (2)" xfId="38" xr:uid="{00000000-0005-0000-0000-00006A000000}"/>
    <cellStyle name="??????1 (2) 2" xfId="7539" xr:uid="{00000000-0005-0000-0000-00006B000000}"/>
    <cellStyle name="??????1 (3)" xfId="39" xr:uid="{00000000-0005-0000-0000-00006C000000}"/>
    <cellStyle name="??????1 (3) 2" xfId="7540" xr:uid="{00000000-0005-0000-0000-00006D000000}"/>
    <cellStyle name="??????1 (5)" xfId="40" xr:uid="{00000000-0005-0000-0000-00006E000000}"/>
    <cellStyle name="??????1 (5) 2" xfId="7541" xr:uid="{00000000-0005-0000-0000-00006F000000}"/>
    <cellStyle name="??????3" xfId="41" xr:uid="{00000000-0005-0000-0000-000070000000}"/>
    <cellStyle name="??????3 2" xfId="7542" xr:uid="{00000000-0005-0000-0000-000071000000}"/>
    <cellStyle name="??????6 (2)" xfId="42" xr:uid="{00000000-0005-0000-0000-000072000000}"/>
    <cellStyle name="??????6 (2) 2" xfId="7543" xr:uid="{00000000-0005-0000-0000-000073000000}"/>
    <cellStyle name="?????_? " xfId="43" xr:uid="{00000000-0005-0000-0000-000074000000}"/>
    <cellStyle name="????_? " xfId="44" xr:uid="{00000000-0005-0000-0000-000075000000}"/>
    <cellStyle name="????0" xfId="7544" xr:uid="{00000000-0005-0000-0000-000076000000}"/>
    <cellStyle name="????1" xfId="7545" xr:uid="{00000000-0005-0000-0000-000077000000}"/>
    <cellStyle name="????2" xfId="7546" xr:uid="{00000000-0005-0000-0000-000078000000}"/>
    <cellStyle name="????DAMAS" xfId="45" xr:uid="{00000000-0005-0000-0000-000079000000}"/>
    <cellStyle name="????DAMAS 2" xfId="7547" xr:uid="{00000000-0005-0000-0000-00007A000000}"/>
    <cellStyle name="????DAMAS 3" xfId="7548" xr:uid="{00000000-0005-0000-0000-00007B000000}"/>
    <cellStyle name="????DAMAS 4" xfId="7549" xr:uid="{00000000-0005-0000-0000-00007C000000}"/>
    <cellStyle name="????DMILSUMMARY" xfId="46" xr:uid="{00000000-0005-0000-0000-00007D000000}"/>
    <cellStyle name="????DMILSUMMARY 2" xfId="7550" xr:uid="{00000000-0005-0000-0000-00007E000000}"/>
    <cellStyle name="????MAY" xfId="7551" xr:uid="{00000000-0005-0000-0000-00007F000000}"/>
    <cellStyle name="????nexia-B3" xfId="47" xr:uid="{00000000-0005-0000-0000-000080000000}"/>
    <cellStyle name="????nexia-B3 (2)" xfId="48" xr:uid="{00000000-0005-0000-0000-000081000000}"/>
    <cellStyle name="????nexia-B3 (2) 2" xfId="7552" xr:uid="{00000000-0005-0000-0000-000082000000}"/>
    <cellStyle name="????nexia-B3 2" xfId="7553" xr:uid="{00000000-0005-0000-0000-000083000000}"/>
    <cellStyle name="????nexia-B3 3" xfId="7554" xr:uid="{00000000-0005-0000-0000-000084000000}"/>
    <cellStyle name="????nexia-B3 4" xfId="7555" xr:uid="{00000000-0005-0000-0000-000085000000}"/>
    <cellStyle name="????nexia-B3 5" xfId="7556" xr:uid="{00000000-0005-0000-0000-000086000000}"/>
    <cellStyle name="????nexia-B3_08 09 05 Quotation for M&amp;E1" xfId="7557" xr:uid="{00000000-0005-0000-0000-000087000000}"/>
    <cellStyle name="????TICO" xfId="49" xr:uid="{00000000-0005-0000-0000-000088000000}"/>
    <cellStyle name="????TICO 2" xfId="7558" xr:uid="{00000000-0005-0000-0000-000089000000}"/>
    <cellStyle name="???­_???????????» " xfId="7559" xr:uid="{00000000-0005-0000-0000-00008A000000}"/>
    <cellStyle name="???_95" xfId="7560" xr:uid="{00000000-0005-0000-0000-00008B000000}"/>
    <cellStyle name="???­_97??µµ ??·??§?® ????" xfId="7561" xr:uid="{00000000-0005-0000-0000-00008C000000}"/>
    <cellStyle name="???_База" xfId="7562" xr:uid="{00000000-0005-0000-0000-00008D000000}"/>
    <cellStyle name="??? [0]_????" xfId="7563" xr:uid="{00000000-0005-0000-0000-00008E000000}"/>
    <cellStyle name="???_????" xfId="7564" xr:uid="{00000000-0005-0000-0000-00008F000000}"/>
    <cellStyle name="???Ø_???? ?÷??º?±³ " xfId="7565" xr:uid="{00000000-0005-0000-0000-000090000000}"/>
    <cellStyle name="???XLS!check_filesche|" xfId="7566" xr:uid="{00000000-0005-0000-0000-000091000000}"/>
    <cellStyle name="??_??" xfId="50" xr:uid="{00000000-0005-0000-0000-000092000000}"/>
    <cellStyle name="??蕓&quot;_x000d_婦U&quot;?" xfId="7567" xr:uid="{00000000-0005-0000-0000-000093000000}"/>
    <cellStyle name="??蕓&quot;_x000d_婦Uh " xfId="7568" xr:uid="{00000000-0005-0000-0000-000094000000}"/>
    <cellStyle name="?_Анализ изменения потребности в конвертации" xfId="7569" xr:uid="{00000000-0005-0000-0000-000095000000}"/>
    <cellStyle name="?_Анализ прибыли Уздонгвон" xfId="7570" xr:uid="{00000000-0005-0000-0000-000096000000}"/>
    <cellStyle name="?_Возможность дек" xfId="7571" xr:uid="{00000000-0005-0000-0000-000097000000}"/>
    <cellStyle name="?_Искандаров" xfId="7572" xr:uid="{00000000-0005-0000-0000-000098000000}"/>
    <cellStyle name="?_Итоги 1 пол 2011г" xfId="7573" xr:uid="{00000000-0005-0000-0000-000099000000}"/>
    <cellStyle name="?_Итоги 9 мес 2011г" xfId="7574" xr:uid="{00000000-0005-0000-0000-00009A000000}"/>
    <cellStyle name="?_конвертация 2011 г" xfId="7575" xr:uid="{00000000-0005-0000-0000-00009B000000}"/>
    <cellStyle name="?_потребность в конвертации по проектам на 2011 г" xfId="7576" xr:uid="{00000000-0005-0000-0000-00009C000000}"/>
    <cellStyle name="?_прогноз конвертации по проектам на 2011 г" xfId="7577" xr:uid="{00000000-0005-0000-0000-00009D000000}"/>
    <cellStyle name="?_Прогноз на март" xfId="7578" xr:uid="{00000000-0005-0000-0000-00009E000000}"/>
    <cellStyle name="?_Темпы роста" xfId="7579" xr:uid="{00000000-0005-0000-0000-00009F000000}"/>
    <cellStyle name="?_Формы отчетности (6)" xfId="51" xr:uid="{00000000-0005-0000-0000-0000A0000000}"/>
    <cellStyle name="?_Формы отчетности (6) 2" xfId="7580" xr:uid="{00000000-0005-0000-0000-0000A1000000}"/>
    <cellStyle name="?’ћѓћ‚›‰" xfId="52" xr:uid="{00000000-0005-0000-0000-0000A2000000}"/>
    <cellStyle name="?’ћѓћ‚›‰ 2" xfId="7581" xr:uid="{00000000-0005-0000-0000-0000A3000000}"/>
    <cellStyle name="?’ћѓћ‚›‰_12 книга1" xfId="7582" xr:uid="{00000000-0005-0000-0000-0000A4000000}"/>
    <cellStyle name="?”´?_REV3 " xfId="53" xr:uid="{00000000-0005-0000-0000-0000A5000000}"/>
    <cellStyle name="?Ⅱ@?" xfId="7583" xr:uid="{00000000-0005-0000-0000-0000A6000000}"/>
    <cellStyle name="?Ⅱ_x001b__x0005_@?" xfId="7584" xr:uid="{00000000-0005-0000-0000-0000A7000000}"/>
    <cellStyle name="?AU?XLS!check_filesche|" xfId="7585" xr:uid="{00000000-0005-0000-0000-0000A8000000}"/>
    <cellStyle name="?AU»?XLS!check_filesche|" xfId="7586" xr:uid="{00000000-0005-0000-0000-0000A9000000}"/>
    <cellStyle name="?SF IIIs (Copy 2)" xfId="7587" xr:uid="{00000000-0005-0000-0000-0000AA000000}"/>
    <cellStyle name="?Þ¸¶ [0]_????º°???¼(¿???°ø??)  " xfId="7588" xr:uid="{00000000-0005-0000-0000-0000AB000000}"/>
    <cellStyle name="?Þ¸¶_????º°???¼(¿???°ø??)  " xfId="7589" xr:uid="{00000000-0005-0000-0000-0000AC000000}"/>
    <cellStyle name="?_??1" xfId="7590" xr:uid="{00000000-0005-0000-0000-0000AD000000}"/>
    <cellStyle name="?렑띙귒궻긪귽긬?깏깛긏" xfId="7591" xr:uid="{00000000-0005-0000-0000-0000AE000000}"/>
    <cellStyle name="?마 [0]_?3?1차 " xfId="54" xr:uid="{00000000-0005-0000-0000-0000AF000000}"/>
    <cellStyle name="?마_?3?1차 " xfId="55" xr:uid="{00000000-0005-0000-0000-0000B0000000}"/>
    <cellStyle name="?핺_?3?1차 " xfId="56" xr:uid="{00000000-0005-0000-0000-0000B1000000}"/>
    <cellStyle name="?想 [0]_??2" xfId="7592" xr:uid="{00000000-0005-0000-0000-0000B2000000}"/>
    <cellStyle name="?想_??2" xfId="7593" xr:uid="{00000000-0005-0000-0000-0000B3000000}"/>
    <cellStyle name="_(011221)2002제안 업체별집계" xfId="7594" xr:uid="{00000000-0005-0000-0000-0000B4000000}"/>
    <cellStyle name="_??? ?? CKD1-????" xfId="57" xr:uid="{00000000-0005-0000-0000-0000B5000000}"/>
    <cellStyle name="_??? ?? CKD1-???? 2" xfId="7595" xr:uid="{00000000-0005-0000-0000-0000B6000000}"/>
    <cellStyle name="_????(??)" xfId="58" xr:uid="{00000000-0005-0000-0000-0000B7000000}"/>
    <cellStyle name="_????(??) 2" xfId="7596" xr:uid="{00000000-0005-0000-0000-0000B8000000}"/>
    <cellStyle name="_????(con,sch,wsco)" xfId="59" xr:uid="{00000000-0005-0000-0000-0000B9000000}"/>
    <cellStyle name="_????(con,sch,wsco) 2" xfId="7597" xr:uid="{00000000-0005-0000-0000-0000BA000000}"/>
    <cellStyle name="_??-MAN-POWER LOADING" xfId="60" xr:uid="{00000000-0005-0000-0000-0000BB000000}"/>
    <cellStyle name="_??-MAN-POWER LOADING 2" xfId="7598" xr:uid="{00000000-0005-0000-0000-0000BC000000}"/>
    <cellStyle name="_??-MAN-POWER LOADING 3" xfId="7599" xr:uid="{00000000-0005-0000-0000-0000BD000000}"/>
    <cellStyle name="_??-MAN-POWER LOADING_Анализ изменения потребности в конвертации" xfId="7600" xr:uid="{00000000-0005-0000-0000-0000BE000000}"/>
    <cellStyle name="_??-MAN-POWER LOADING_Анализ прибыли Уздонгвон" xfId="7601" xr:uid="{00000000-0005-0000-0000-0000BF000000}"/>
    <cellStyle name="_??-MAN-POWER LOADING_Калькуляция (шаблон)" xfId="7602" xr:uid="{00000000-0005-0000-0000-0000C0000000}"/>
    <cellStyle name="_??-MAN-POWER LOADING_ТЭО 195000 БП 2008 1% рент 23% пов цен" xfId="61" xr:uid="{00000000-0005-0000-0000-0000C1000000}"/>
    <cellStyle name="_??-MAN-POWER LOADING_ТЭО 195000 БП 2008 1% рент 23% пов цен 2" xfId="7603" xr:uid="{00000000-0005-0000-0000-0000C2000000}"/>
    <cellStyle name="_??-MAN-POWER LOADING_ТЭО 205000 БП 2008 1% рент 23% пов цен" xfId="62" xr:uid="{00000000-0005-0000-0000-0000C3000000}"/>
    <cellStyle name="_??-MAN-POWER LOADING_ТЭО 205000 БП 2008 1% рент 23% пов цен 2" xfId="7604" xr:uid="{00000000-0005-0000-0000-0000C4000000}"/>
    <cellStyle name="____business plan_________UzDWn_2006" xfId="63" xr:uid="{00000000-0005-0000-0000-0000C5000000}"/>
    <cellStyle name="____business plan_________UzDWn_2006 2" xfId="7605" xr:uid="{00000000-0005-0000-0000-0000C6000000}"/>
    <cellStyle name="_~att070B" xfId="7606" xr:uid="{00000000-0005-0000-0000-0000C7000000}"/>
    <cellStyle name="_~att0D08" xfId="7607" xr:uid="{00000000-0005-0000-0000-0000C8000000}"/>
    <cellStyle name="_~att0D79" xfId="7608" xr:uid="{00000000-0005-0000-0000-0000C9000000}"/>
    <cellStyle name="_~att0E1D" xfId="7609" xr:uid="{00000000-0005-0000-0000-0000CA000000}"/>
    <cellStyle name="_~att0E1D_Order and Shipment Status" xfId="7610" xr:uid="{00000000-0005-0000-0000-0000CB000000}"/>
    <cellStyle name="_~att0E1D_공장운영계획(2003.12월)" xfId="7611" xr:uid="{00000000-0005-0000-0000-0000CC000000}"/>
    <cellStyle name="_~att0E1D_공장운영계획(2004.02월)" xfId="7612" xr:uid="{00000000-0005-0000-0000-0000CD000000}"/>
    <cellStyle name="_~att0F5B" xfId="7613" xr:uid="{00000000-0005-0000-0000-0000CE000000}"/>
    <cellStyle name="_~att1156" xfId="7614" xr:uid="{00000000-0005-0000-0000-0000CF000000}"/>
    <cellStyle name="_~att1156_Order and Shipment Status" xfId="7615" xr:uid="{00000000-0005-0000-0000-0000D0000000}"/>
    <cellStyle name="_~att1156_공장운영계획(2003.12월)" xfId="7616" xr:uid="{00000000-0005-0000-0000-0000D1000000}"/>
    <cellStyle name="_~att1156_공장운영계획(2004.02월)" xfId="7617" xr:uid="{00000000-0005-0000-0000-0000D2000000}"/>
    <cellStyle name="_~att1935" xfId="7618" xr:uid="{00000000-0005-0000-0000-0000D3000000}"/>
    <cellStyle name="_~att1935_Order and Shipment Status" xfId="7619" xr:uid="{00000000-0005-0000-0000-0000D4000000}"/>
    <cellStyle name="_~att1935_공장운영계획(2003.12월)" xfId="7620" xr:uid="{00000000-0005-0000-0000-0000D5000000}"/>
    <cellStyle name="_~att1935_공장운영계획(2004.02월)" xfId="7621" xr:uid="{00000000-0005-0000-0000-0000D6000000}"/>
    <cellStyle name="_~att1C00" xfId="7622" xr:uid="{00000000-0005-0000-0000-0000D7000000}"/>
    <cellStyle name="_~att1C00_Order and Shipment Status" xfId="7623" xr:uid="{00000000-0005-0000-0000-0000D8000000}"/>
    <cellStyle name="_~att1C00_공장운영계획(2003.12월)" xfId="7624" xr:uid="{00000000-0005-0000-0000-0000D9000000}"/>
    <cellStyle name="_~att1C00_공장운영계획(2004.02월)" xfId="7625" xr:uid="{00000000-0005-0000-0000-0000DA000000}"/>
    <cellStyle name="_~att2244" xfId="7626" xr:uid="{00000000-0005-0000-0000-0000DB000000}"/>
    <cellStyle name="_~att2244_Order and Shipment Status" xfId="7627" xr:uid="{00000000-0005-0000-0000-0000DC000000}"/>
    <cellStyle name="_~att2244_공장운영계획(2003.12월)" xfId="7628" xr:uid="{00000000-0005-0000-0000-0000DD000000}"/>
    <cellStyle name="_~att2244_공장운영계획(2004.02월)" xfId="7629" xr:uid="{00000000-0005-0000-0000-0000DE000000}"/>
    <cellStyle name="_~att2332" xfId="7630" xr:uid="{00000000-0005-0000-0000-0000DF000000}"/>
    <cellStyle name="_~att285C" xfId="7631" xr:uid="{00000000-0005-0000-0000-0000E0000000}"/>
    <cellStyle name="_~att2C25" xfId="7632" xr:uid="{00000000-0005-0000-0000-0000E1000000}"/>
    <cellStyle name="_~att2C25_Order and Shipment Status" xfId="7633" xr:uid="{00000000-0005-0000-0000-0000E2000000}"/>
    <cellStyle name="_~att2C25_공장운영계획(2003.12월)" xfId="7634" xr:uid="{00000000-0005-0000-0000-0000E3000000}"/>
    <cellStyle name="_~att2C25_공장운영계획(2004.02월)" xfId="7635" xr:uid="{00000000-0005-0000-0000-0000E4000000}"/>
    <cellStyle name="_~att2E35" xfId="7636" xr:uid="{00000000-0005-0000-0000-0000E5000000}"/>
    <cellStyle name="_~att3127" xfId="7637" xr:uid="{00000000-0005-0000-0000-0000E6000000}"/>
    <cellStyle name="_~att3350" xfId="7638" xr:uid="{00000000-0005-0000-0000-0000E7000000}"/>
    <cellStyle name="_~att3C10" xfId="7639" xr:uid="{00000000-0005-0000-0000-0000E8000000}"/>
    <cellStyle name="_★생존전략 종합(인원) 작성양식 유과장(0325) " xfId="7640" xr:uid="{00000000-0005-0000-0000-0000E9000000}"/>
    <cellStyle name="_01kich10_1047-1050" xfId="6539" xr:uid="{00000000-0005-0000-0000-0000EA000000}"/>
    <cellStyle name="_03-3월계획" xfId="7641" xr:uid="{00000000-0005-0000-0000-0000EB000000}"/>
    <cellStyle name="_03-3월계획_Order and Shipment Status" xfId="7642" xr:uid="{00000000-0005-0000-0000-0000EC000000}"/>
    <cellStyle name="_03-3월계획_공장운영계획(2003.12월)" xfId="7643" xr:uid="{00000000-0005-0000-0000-0000ED000000}"/>
    <cellStyle name="_03-3월계획_공장운영계획(2004.02월)" xfId="7644" xr:uid="{00000000-0005-0000-0000-0000EE000000}"/>
    <cellStyle name="_03-4월계획" xfId="7645" xr:uid="{00000000-0005-0000-0000-0000EF000000}"/>
    <cellStyle name="_03-4월계획_Order and Shipment Status" xfId="7646" xr:uid="{00000000-0005-0000-0000-0000F0000000}"/>
    <cellStyle name="_03-4월계획_공장운영계획(2003.12월)" xfId="7647" xr:uid="{00000000-0005-0000-0000-0000F1000000}"/>
    <cellStyle name="_03-4월계획_공장운영계획(2004.02월)" xfId="7648" xr:uid="{00000000-0005-0000-0000-0000F2000000}"/>
    <cellStyle name="_03-5월계획" xfId="7649" xr:uid="{00000000-0005-0000-0000-0000F3000000}"/>
    <cellStyle name="_03-5월계획_Order and Shipment Status" xfId="7650" xr:uid="{00000000-0005-0000-0000-0000F4000000}"/>
    <cellStyle name="_03-5월계획_공장운영계획(2003.12월)" xfId="7651" xr:uid="{00000000-0005-0000-0000-0000F5000000}"/>
    <cellStyle name="_03-5월계획_공장운영계획(2004.02월)" xfId="7652" xr:uid="{00000000-0005-0000-0000-0000F6000000}"/>
    <cellStyle name="_03-6월계획" xfId="7653" xr:uid="{00000000-0005-0000-0000-0000F7000000}"/>
    <cellStyle name="_03-6월계획(2)" xfId="7654" xr:uid="{00000000-0005-0000-0000-0000F8000000}"/>
    <cellStyle name="_03-6월계획(2)_Order and Shipment Status" xfId="7655" xr:uid="{00000000-0005-0000-0000-0000F9000000}"/>
    <cellStyle name="_03-6월계획(2)_공장운영계획(2003.12월)" xfId="7656" xr:uid="{00000000-0005-0000-0000-0000FA000000}"/>
    <cellStyle name="_03-6월계획(2)_공장운영계획(2004.02월)" xfId="7657" xr:uid="{00000000-0005-0000-0000-0000FB000000}"/>
    <cellStyle name="_03-6월계획_Order and Shipment Status" xfId="7658" xr:uid="{00000000-0005-0000-0000-0000FC000000}"/>
    <cellStyle name="_03-6월계획_공장운영계획(2003.12월)" xfId="7659" xr:uid="{00000000-0005-0000-0000-0000FD000000}"/>
    <cellStyle name="_03-6월계획_공장운영계획(2004.02월)" xfId="7660" xr:uid="{00000000-0005-0000-0000-0000FE000000}"/>
    <cellStyle name="_060217 Order Plan(March incresed)" xfId="64" xr:uid="{00000000-0005-0000-0000-0000FF000000}"/>
    <cellStyle name="_060217 Order Plan(March incresed) 2" xfId="7661" xr:uid="{00000000-0005-0000-0000-000000010000}"/>
    <cellStyle name="_060217 Order Plan(March incresed)_PLAN 2010  (M300)" xfId="7662" xr:uid="{00000000-0005-0000-0000-000001010000}"/>
    <cellStyle name="_060309 Allocation Plan for UZDW - Rev 3 (UZ Notice) (2)" xfId="7663" xr:uid="{00000000-0005-0000-0000-000002010000}"/>
    <cellStyle name="_070212 2007 T3,T4 Engine Allocation-070206(Feb)" xfId="7664" xr:uid="{00000000-0005-0000-0000-000003010000}"/>
    <cellStyle name="_1.1 미달 사유(98.12) " xfId="7665" xr:uid="{00000000-0005-0000-0000-000004010000}"/>
    <cellStyle name="_1.3 미달 사유(99.12) " xfId="7666" xr:uid="{00000000-0005-0000-0000-000005010000}"/>
    <cellStyle name="_1_" xfId="7667" xr:uid="{00000000-0005-0000-0000-000006010000}"/>
    <cellStyle name="_1046-СВОД-охирги" xfId="6540" xr:uid="{00000000-0005-0000-0000-000007010000}"/>
    <cellStyle name="_10월CONT계획" xfId="7668" xr:uid="{00000000-0005-0000-0000-000008010000}"/>
    <cellStyle name="_1-жадвал" xfId="65" xr:uid="{00000000-0005-0000-0000-000009010000}"/>
    <cellStyle name="_1-жадвал_1-день 20 00 часов" xfId="7669" xr:uid="{00000000-0005-0000-0000-00000A010000}"/>
    <cellStyle name="_1-жадвал_3-день 13 00 часов" xfId="7670" xr:uid="{00000000-0005-0000-0000-00000B010000}"/>
    <cellStyle name="_1-жадвал_3-день 18 00 часов" xfId="7671" xr:uid="{00000000-0005-0000-0000-00000C010000}"/>
    <cellStyle name="_1-жадвал_4-день 18 00 часов" xfId="7672" xr:uid="{00000000-0005-0000-0000-00000D010000}"/>
    <cellStyle name="_1-жадвал_5-день 18 00 часов" xfId="7673" xr:uid="{00000000-0005-0000-0000-00000E010000}"/>
    <cellStyle name="_1-жадвал_ВТК экспорт" xfId="7674" xr:uid="{00000000-0005-0000-0000-00000F010000}"/>
    <cellStyle name="_1-жадвал_Заем_181113г." xfId="66" xr:uid="{00000000-0005-0000-0000-000010010000}"/>
    <cellStyle name="_1-жадвал_Заем_ПСД_171113" xfId="67" xr:uid="{00000000-0005-0000-0000-000011010000}"/>
    <cellStyle name="_1-жадвал_Заем_ПСД_171113 2" xfId="68" xr:uid="{00000000-0005-0000-0000-000012010000}"/>
    <cellStyle name="_1-жадвал_Итоги 7-день 18 00 часов Last последний (1)" xfId="7675" xr:uid="{00000000-0005-0000-0000-000013010000}"/>
    <cellStyle name="_1-жадвал_Прил_2-1,. 2-6 (ввод)-140114 (2)" xfId="69" xr:uid="{00000000-0005-0000-0000-000014010000}"/>
    <cellStyle name="_1па" xfId="70" xr:uid="{00000000-0005-0000-0000-000015010000}"/>
    <cellStyle name="_1па 2" xfId="7676" xr:uid="{00000000-0005-0000-0000-000016010000}"/>
    <cellStyle name="_1па 2_Прогноз_области_МВЭС_21.01.2014" xfId="7677" xr:uid="{00000000-0005-0000-0000-000017010000}"/>
    <cellStyle name="_1па_ВВП" xfId="71" xr:uid="{00000000-0005-0000-0000-000018010000}"/>
    <cellStyle name="_1па_Лист1" xfId="72" xr:uid="{00000000-0005-0000-0000-000019010000}"/>
    <cellStyle name="_1па_Пмин" xfId="73" xr:uid="{00000000-0005-0000-0000-00001A010000}"/>
    <cellStyle name="_1па_Прогноз_области_МВЭС_21.01.2014" xfId="7678" xr:uid="{00000000-0005-0000-0000-00001B010000}"/>
    <cellStyle name="_2.45 таблица ижтимоий" xfId="74" xr:uid="{00000000-0005-0000-0000-00001C010000}"/>
    <cellStyle name="_2.45 таблица ижтимоий 2" xfId="7679" xr:uid="{00000000-0005-0000-0000-00001D010000}"/>
    <cellStyle name="_2.45 таблица ижтимоий_Прогноз_области_МВЭС_21.01.2014" xfId="7680" xr:uid="{00000000-0005-0000-0000-00001E010000}"/>
    <cellStyle name="_2.46 таблица ижтимоий" xfId="75" xr:uid="{00000000-0005-0000-0000-00001F010000}"/>
    <cellStyle name="_2.46 таблица ижтимоий 2" xfId="7681" xr:uid="{00000000-0005-0000-0000-000020010000}"/>
    <cellStyle name="_2.46 таблица ижтимоий_Прогноз_области_МВЭС_21.01.2014" xfId="7682" xr:uid="{00000000-0005-0000-0000-000021010000}"/>
    <cellStyle name="_2.58 таблица ВЭС" xfId="76" xr:uid="{00000000-0005-0000-0000-000022010000}"/>
    <cellStyle name="_2.58 таблица ВЭС 2" xfId="7683" xr:uid="{00000000-0005-0000-0000-000023010000}"/>
    <cellStyle name="_2.58 таблица ВЭС_Прогноз_области_МВЭС_21.01.2014" xfId="7684" xr:uid="{00000000-0005-0000-0000-000024010000}"/>
    <cellStyle name="_2.58 узгаргани" xfId="77" xr:uid="{00000000-0005-0000-0000-000025010000}"/>
    <cellStyle name="_2.58 узгаргани 2" xfId="7685" xr:uid="{00000000-0005-0000-0000-000026010000}"/>
    <cellStyle name="_2.58 узгаргани_1-день 20 00 часов" xfId="7686" xr:uid="{00000000-0005-0000-0000-000027010000}"/>
    <cellStyle name="_2.58 узгаргани_3-день 13 00 часов" xfId="7687" xr:uid="{00000000-0005-0000-0000-000028010000}"/>
    <cellStyle name="_2.58 узгаргани_3-день 18 00 часов" xfId="7688" xr:uid="{00000000-0005-0000-0000-000029010000}"/>
    <cellStyle name="_2.58 узгаргани_4-день 18 00 часов" xfId="7689" xr:uid="{00000000-0005-0000-0000-00002A010000}"/>
    <cellStyle name="_2.58 узгаргани_5-день 18 00 часов" xfId="7690" xr:uid="{00000000-0005-0000-0000-00002B010000}"/>
    <cellStyle name="_2.58 узгаргани_ВТК экспорт" xfId="7691" xr:uid="{00000000-0005-0000-0000-00002C010000}"/>
    <cellStyle name="_2.58 узгаргани_Заем_181113г." xfId="78" xr:uid="{00000000-0005-0000-0000-00002D010000}"/>
    <cellStyle name="_2.58 узгаргани_Заем_ПСД_171113" xfId="79" xr:uid="{00000000-0005-0000-0000-00002E010000}"/>
    <cellStyle name="_2.58 узгаргани_Заем_ПСД_171113 2" xfId="80" xr:uid="{00000000-0005-0000-0000-00002F010000}"/>
    <cellStyle name="_2.58 узгаргани_Итоги 7-день 18 00 часов Last последний (1)" xfId="7692" xr:uid="{00000000-0005-0000-0000-000030010000}"/>
    <cellStyle name="_2.58 узгаргани_Нам дастур 2009-2012 (ўзбек)" xfId="81" xr:uid="{00000000-0005-0000-0000-000031010000}"/>
    <cellStyle name="_2.58 узгаргани_Прил_2-1,. 2-6 (ввод)-140114 (2)" xfId="82" xr:uid="{00000000-0005-0000-0000-000032010000}"/>
    <cellStyle name="_2000.1월DDRS(조정)" xfId="7693" xr:uid="{00000000-0005-0000-0000-000033010000}"/>
    <cellStyle name="_2000.3월DDRS(수정)" xfId="7694" xr:uid="{00000000-0005-0000-0000-000034010000}"/>
    <cellStyle name="_2001년손익추이" xfId="7695" xr:uid="{00000000-0005-0000-0000-000035010000}"/>
    <cellStyle name="_2004.10도입철강자재구입단가(원부자재)" xfId="7696" xr:uid="{00000000-0005-0000-0000-000036010000}"/>
    <cellStyle name="_2004.도입 철강자재 구입단가" xfId="7697" xr:uid="{00000000-0005-0000-0000-000037010000}"/>
    <cellStyle name="_2007 preleminary order plan BSC AddAgr" xfId="7698" xr:uid="{00000000-0005-0000-0000-000038010000}"/>
    <cellStyle name="_2007 y BP-170 000  02.09.2006. last" xfId="7699" xr:uid="{00000000-0005-0000-0000-000039010000}"/>
    <cellStyle name="_2007 y BP-170 000  02.09.2006. last 2" xfId="7700" xr:uid="{00000000-0005-0000-0000-00003A010000}"/>
    <cellStyle name="_2008 КХ ЯНГИ ДАСТУР" xfId="83" xr:uid="{00000000-0005-0000-0000-00003B010000}"/>
    <cellStyle name="_2008 КХ ЯНГИ ДАСТУР 2" xfId="7701" xr:uid="{00000000-0005-0000-0000-00003C010000}"/>
    <cellStyle name="_2008 КХ ЯНГИ ДАСТУР_1-день 20 00 часов" xfId="7702" xr:uid="{00000000-0005-0000-0000-00003D010000}"/>
    <cellStyle name="_2008 КХ ЯНГИ ДАСТУР_3. Экспорт-импорт" xfId="84" xr:uid="{00000000-0005-0000-0000-00003E010000}"/>
    <cellStyle name="_2008 КХ ЯНГИ ДАСТУР_3. Экспорт-импорт1" xfId="85" xr:uid="{00000000-0005-0000-0000-00003F010000}"/>
    <cellStyle name="_2008 КХ ЯНГИ ДАСТУР_3-день 13 00 часов" xfId="7703" xr:uid="{00000000-0005-0000-0000-000040010000}"/>
    <cellStyle name="_2008 КХ ЯНГИ ДАСТУР_3-день 18 00 часов" xfId="7704" xr:uid="{00000000-0005-0000-0000-000041010000}"/>
    <cellStyle name="_2008 КХ ЯНГИ ДАСТУР_4-день 18 00 часов" xfId="7705" xr:uid="{00000000-0005-0000-0000-000042010000}"/>
    <cellStyle name="_2008 КХ ЯНГИ ДАСТУР_5-день 18 00 часов" xfId="7706" xr:uid="{00000000-0005-0000-0000-000043010000}"/>
    <cellStyle name="_2008 КХ ЯНГИ ДАСТУР_ВТК экспорт" xfId="7707" xr:uid="{00000000-0005-0000-0000-000044010000}"/>
    <cellStyle name="_2008 КХ ЯНГИ ДАСТУР_Заем_181113г." xfId="86" xr:uid="{00000000-0005-0000-0000-000045010000}"/>
    <cellStyle name="_2008 КХ ЯНГИ ДАСТУР_Заем_ПСД_171113" xfId="87" xr:uid="{00000000-0005-0000-0000-000046010000}"/>
    <cellStyle name="_2008 КХ ЯНГИ ДАСТУР_Заем_ПСД_171113 2" xfId="88" xr:uid="{00000000-0005-0000-0000-000047010000}"/>
    <cellStyle name="_2008 КХ ЯНГИ ДАСТУР_Итоги 7-день 18 00 часов Last последний (1)" xfId="7708" xr:uid="{00000000-0005-0000-0000-000048010000}"/>
    <cellStyle name="_2008 КХ ЯНГИ ДАСТУР_Нам дастур 2009-2012 (ўзбек)" xfId="89" xr:uid="{00000000-0005-0000-0000-000049010000}"/>
    <cellStyle name="_2008 КХ ЯНГИ ДАСТУР_Прил_2-1,. 2-6 (ввод)-140114 (2)" xfId="90" xr:uid="{00000000-0005-0000-0000-00004A010000}"/>
    <cellStyle name="_2008 прогноз" xfId="91" xr:uid="{00000000-0005-0000-0000-00004B010000}"/>
    <cellStyle name="_2008 прогнози КАШКАДАРЁ-охирги" xfId="92" xr:uid="{00000000-0005-0000-0000-00004C010000}"/>
    <cellStyle name="_2008_9_ой_якун_маълумот" xfId="93" xr:uid="{00000000-0005-0000-0000-00004D010000}"/>
    <cellStyle name="_2008й прогноз ДАСТУР" xfId="94" xr:uid="{00000000-0005-0000-0000-00004E010000}"/>
    <cellStyle name="_2008й прогноз ДАСТУР 2" xfId="7709" xr:uid="{00000000-0005-0000-0000-00004F010000}"/>
    <cellStyle name="_2008й прогноз ДАСТУР_Прогноз_области_МВЭС_21.01.2014" xfId="7710" xr:uid="{00000000-0005-0000-0000-000050010000}"/>
    <cellStyle name="_2008йил ДАСТУР971208майн1312" xfId="95" xr:uid="{00000000-0005-0000-0000-000051010000}"/>
    <cellStyle name="_21а жадваллар" xfId="96" xr:uid="{00000000-0005-0000-0000-000052010000}"/>
    <cellStyle name="_21а жадваллар 2" xfId="97" xr:uid="{00000000-0005-0000-0000-000053010000}"/>
    <cellStyle name="_21а жадваллар 2_Прогноз_области_МВЭС_21.01.2014" xfId="7711" xr:uid="{00000000-0005-0000-0000-000054010000}"/>
    <cellStyle name="_21а жадваллар_01 МЕСЯЦЕВ_ИМОМУ" xfId="7712" xr:uid="{00000000-0005-0000-0000-000055010000}"/>
    <cellStyle name="_21а жадваллар_01 МЕСЯЦЕВ_ИМОМУ_Январь - декабрь 2013г" xfId="7713" xr:uid="{00000000-0005-0000-0000-000056010000}"/>
    <cellStyle name="_21а жадваллар_01 МЕСЯЦЕВ_ИМОМУ_Январь 2014г. 1-20 дней" xfId="7714" xr:uid="{00000000-0005-0000-0000-000057010000}"/>
    <cellStyle name="_21а жадваллар_01_РК 2014+" xfId="7715" xr:uid="{00000000-0005-0000-0000-000058010000}"/>
    <cellStyle name="_21а жадваллар_01_РК 2014+_доля экс" xfId="7716" xr:uid="{00000000-0005-0000-0000-000059010000}"/>
    <cellStyle name="_21а жадваллар_01_РК 2014+_доля экс_Прогноз_области_МВЭС_21.01.2014" xfId="7717" xr:uid="{00000000-0005-0000-0000-00005A010000}"/>
    <cellStyle name="_21а жадваллар_01_РК 2014+_прогноз_2014_АП_16.09_КМ_30.09" xfId="7718" xr:uid="{00000000-0005-0000-0000-00005B010000}"/>
    <cellStyle name="_21а жадваллар_01_РК 2014+_прогноз_2014_АП_16.09_КМ_30.09_доля экс" xfId="7719" xr:uid="{00000000-0005-0000-0000-00005C010000}"/>
    <cellStyle name="_21а жадваллар_01_РК 2014+_прогноз_2014_АП_16.09_КМ_30.09_доля экс_Прогноз_области_МВЭС_21.01.2014" xfId="7720" xr:uid="{00000000-0005-0000-0000-00005D010000}"/>
    <cellStyle name="_21а жадваллар_01_РК 2014+_СВОД регионов приложение _2_МВЭС_13.11.2013" xfId="7721" xr:uid="{00000000-0005-0000-0000-00005E010000}"/>
    <cellStyle name="_21а жадваллар_01_РК 2014+_СВОД регионов приложение _2_МВЭС_13.11.2013_доля экс" xfId="7722" xr:uid="{00000000-0005-0000-0000-00005F010000}"/>
    <cellStyle name="_21а жадваллар_01_РК 2014+_СВОД регионов приложение _2_МВЭС_13.11.2013_доля экс_Прогноз_области_МВЭС_21.01.2014" xfId="7723" xr:uid="{00000000-0005-0000-0000-000060010000}"/>
    <cellStyle name="_21а жадваллар_1. Промышленность измененная версия" xfId="98" xr:uid="{00000000-0005-0000-0000-000061010000}"/>
    <cellStyle name="_21а жадваллар_1па" xfId="99" xr:uid="{00000000-0005-0000-0000-000062010000}"/>
    <cellStyle name="_21а жадваллар_1па 2" xfId="7724" xr:uid="{00000000-0005-0000-0000-000063010000}"/>
    <cellStyle name="_21а жадваллар_1па 2_Прогноз_области_МВЭС_21.01.2014" xfId="7725" xr:uid="{00000000-0005-0000-0000-000064010000}"/>
    <cellStyle name="_21а жадваллар_1па_ВВП" xfId="100" xr:uid="{00000000-0005-0000-0000-000065010000}"/>
    <cellStyle name="_21а жадваллар_1па_Лист1" xfId="101" xr:uid="{00000000-0005-0000-0000-000066010000}"/>
    <cellStyle name="_21а жадваллар_1па_Пмин" xfId="102" xr:uid="{00000000-0005-0000-0000-000067010000}"/>
    <cellStyle name="_21а жадваллар_1па_Прогноз_области_МВЭС_21.01.2014" xfId="7726" xr:uid="{00000000-0005-0000-0000-000068010000}"/>
    <cellStyle name="_21а жадваллар_8- 9-10-жадвал" xfId="103" xr:uid="{00000000-0005-0000-0000-000069010000}"/>
    <cellStyle name="_21а жадваллар_Import_Forecast(last)_12.09.11 (Ismailovu)" xfId="104" xr:uid="{00000000-0005-0000-0000-00006A010000}"/>
    <cellStyle name="_21а жадваллар_Import_Forecast(last)_12.09.11 (Ismailovu) 2" xfId="7727" xr:uid="{00000000-0005-0000-0000-00006B010000}"/>
    <cellStyle name="_21а жадваллар_Import_Forecast(last)_12.09.11 (Ismailovu) 2_Прогноз_области_МВЭС_21.01.2014" xfId="7728" xr:uid="{00000000-0005-0000-0000-00006C010000}"/>
    <cellStyle name="_21а жадваллар_Import_Forecast(last)_12.09.11 (Ismailovu)_ВВП" xfId="105" xr:uid="{00000000-0005-0000-0000-00006D010000}"/>
    <cellStyle name="_21а жадваллар_Import_Forecast(last)_12.09.11 (Ismailovu)_Лист1" xfId="106" xr:uid="{00000000-0005-0000-0000-00006E010000}"/>
    <cellStyle name="_21а жадваллар_Import_Forecast(last)_12.09.11 (Ismailovu)_Пмин" xfId="107" xr:uid="{00000000-0005-0000-0000-00006F010000}"/>
    <cellStyle name="_21а жадваллар_Import_Forecast(last)_12.09.11 (Ismailovu)_Прогноз_области_МВЭС_21.01.2014" xfId="7729" xr:uid="{00000000-0005-0000-0000-000070010000}"/>
    <cellStyle name="_21а жадваллар_АК УНПрод. Макет таблиц дляМЭ 2010-2015гг (31.05.12г)" xfId="108" xr:uid="{00000000-0005-0000-0000-000071010000}"/>
    <cellStyle name="_21а жадваллар_АК УНПрод. Макет таблиц дляМЭ 2010-2015гг (31.05.12г)_Натур объемы для МЭ согласовано с Шеровым АК УзНГД от14.06.12г" xfId="109" xr:uid="{00000000-0005-0000-0000-000072010000}"/>
    <cellStyle name="_21а жадваллар_банк вилоят" xfId="110" xr:uid="{00000000-0005-0000-0000-000073010000}"/>
    <cellStyle name="_21а жадваллар_ВВП пром (2)" xfId="111" xr:uid="{00000000-0005-0000-0000-000074010000}"/>
    <cellStyle name="_21а жадваллар_ВВП пром (2)_Натур объемы для МЭ согласовано с Шеровым АК УзНГД от14.06.12г" xfId="112" xr:uid="{00000000-0005-0000-0000-000075010000}"/>
    <cellStyle name="_21а жадваллар_газомекость последний" xfId="113" xr:uid="{00000000-0005-0000-0000-000076010000}"/>
    <cellStyle name="_21а жадваллар_газомекость последний_Натур объемы для МЭ согласовано с Шеровым АК УзНГД от14.06.12г" xfId="114" xr:uid="{00000000-0005-0000-0000-000077010000}"/>
    <cellStyle name="_21а жадваллар_Демографик ва мехнат курсаткичлари 1995-2010" xfId="115" xr:uid="{00000000-0005-0000-0000-000078010000}"/>
    <cellStyle name="_21а жадваллар_Ден масса" xfId="116" xr:uid="{00000000-0005-0000-0000-000079010000}"/>
    <cellStyle name="_21а жадваллар_Ден масса_ВВП" xfId="117" xr:uid="{00000000-0005-0000-0000-00007A010000}"/>
    <cellStyle name="_21а жадваллар_Ден масса_Лист1" xfId="118" xr:uid="{00000000-0005-0000-0000-00007B010000}"/>
    <cellStyle name="_21а жадваллар_Ден масса_Пмин" xfId="119" xr:uid="{00000000-0005-0000-0000-00007C010000}"/>
    <cellStyle name="_21а жадваллар_доля экс" xfId="7730" xr:uid="{00000000-0005-0000-0000-00007D010000}"/>
    <cellStyle name="_21а жадваллар_доля экс_Прогноз_области_МВЭС_21.01.2014" xfId="7731" xr:uid="{00000000-0005-0000-0000-00007E010000}"/>
    <cellStyle name="_21а жадваллар_импорт_2013_аппарат" xfId="7732" xr:uid="{00000000-0005-0000-0000-00007F010000}"/>
    <cellStyle name="_21а жадваллар_импорт_2013_реальный" xfId="7733" xr:uid="{00000000-0005-0000-0000-000080010000}"/>
    <cellStyle name="_21а жадваллар_ИМПОРТОЗАМЕЩЕНИЕ" xfId="7734" xr:uid="{00000000-0005-0000-0000-000081010000}"/>
    <cellStyle name="_21а жадваллар_инвест-регион" xfId="120" xr:uid="{00000000-0005-0000-0000-000082010000}"/>
    <cellStyle name="_21а жадваллар_ИП 2014гг_19112013" xfId="121" xr:uid="{00000000-0005-0000-0000-000083010000}"/>
    <cellStyle name="_21а жадваллар_ИП-2016г. от 05.09.2015г." xfId="6541" xr:uid="{00000000-0005-0000-0000-000084010000}"/>
    <cellStyle name="_21а жадваллар_Карор буйича 31 октябр" xfId="122" xr:uid="{00000000-0005-0000-0000-000085010000}"/>
    <cellStyle name="_21а жадваллар_Карор буйича охирги" xfId="123" xr:uid="{00000000-0005-0000-0000-000086010000}"/>
    <cellStyle name="_21а жадваллар_Книга1 (10)" xfId="7735" xr:uid="{00000000-0005-0000-0000-000087010000}"/>
    <cellStyle name="_21а жадваллар_Копия 2014-1кв" xfId="7736" xr:uid="{00000000-0005-0000-0000-000088010000}"/>
    <cellStyle name="_21а жадваллар_Лист10" xfId="124" xr:uid="{00000000-0005-0000-0000-000089010000}"/>
    <cellStyle name="_21а жадваллар_Лист2" xfId="125" xr:uid="{00000000-0005-0000-0000-00008A010000}"/>
    <cellStyle name="_21а жадваллар_Лист2 2" xfId="7737" xr:uid="{00000000-0005-0000-0000-00008B010000}"/>
    <cellStyle name="_21а жадваллар_Лист2 2_Прогноз_области_МВЭС_21.01.2014" xfId="7738" xr:uid="{00000000-0005-0000-0000-00008C010000}"/>
    <cellStyle name="_21а жадваллар_Лист2_1" xfId="126" xr:uid="{00000000-0005-0000-0000-00008D010000}"/>
    <cellStyle name="_21а жадваллар_Лист2_ВВП" xfId="127" xr:uid="{00000000-0005-0000-0000-00008E010000}"/>
    <cellStyle name="_21а жадваллар_Лист2_Лист1" xfId="128" xr:uid="{00000000-0005-0000-0000-00008F010000}"/>
    <cellStyle name="_21а жадваллар_Лист2_Пмин" xfId="129" xr:uid="{00000000-0005-0000-0000-000090010000}"/>
    <cellStyle name="_21а жадваллар_Лист2_Прогноз_области_МВЭС_21.01.2014" xfId="7739" xr:uid="{00000000-0005-0000-0000-000091010000}"/>
    <cellStyle name="_21а жадваллар_Лист7" xfId="130" xr:uid="{00000000-0005-0000-0000-000092010000}"/>
    <cellStyle name="_21а жадваллар_Лист9" xfId="131" xr:uid="{00000000-0005-0000-0000-000093010000}"/>
    <cellStyle name="_21а жадваллар_Март 2012г" xfId="7740" xr:uid="{00000000-0005-0000-0000-000094010000}"/>
    <cellStyle name="_21а жадваллар_Март 2012г_Январь - декабрь 2013г" xfId="7741" xr:uid="{00000000-0005-0000-0000-000095010000}"/>
    <cellStyle name="_21а жадваллар_Март 2012г_Январь 2014г. 1-20 дней" xfId="7742" xr:uid="{00000000-0005-0000-0000-000096010000}"/>
    <cellStyle name="_21а жадваллар_Мощности за 2010-2015 в МЭ" xfId="132" xr:uid="{00000000-0005-0000-0000-000097010000}"/>
    <cellStyle name="_21а жадваллар_Натур объемы для МЭ согласовано с Шеровым АК УзНГД от14.06.12г" xfId="133" xr:uid="{00000000-0005-0000-0000-000098010000}"/>
    <cellStyle name="_21а жадваллар_Новые виды продукции 957" xfId="7743" xr:uid="{00000000-0005-0000-0000-000099010000}"/>
    <cellStyle name="_21а жадваллар_Новые виды продукции 957 2" xfId="7744" xr:uid="{00000000-0005-0000-0000-00009A010000}"/>
    <cellStyle name="_21а жадваллар_ожид_отрасли_МВЭС" xfId="7745" xr:uid="{00000000-0005-0000-0000-00009B010000}"/>
    <cellStyle name="_21а жадваллар_Ожидаемые рабочие места" xfId="6542" xr:uid="{00000000-0005-0000-0000-00009C010000}"/>
    <cellStyle name="_21а жадваллар_перечень" xfId="134" xr:uid="{00000000-0005-0000-0000-00009D010000}"/>
    <cellStyle name="_21а жадваллар_Приложение _1+Свод МЭ (Охирги)" xfId="7746" xr:uid="{00000000-0005-0000-0000-00009E010000}"/>
    <cellStyle name="_21а жадваллар_Прогноз производства до конца 2011 года 20.04.2011г" xfId="135" xr:uid="{00000000-0005-0000-0000-00009F010000}"/>
    <cellStyle name="_21а жадваллар_прогноз экспорта-2014г." xfId="7747" xr:uid="{00000000-0005-0000-0000-0000A0010000}"/>
    <cellStyle name="_21а жадваллар_прогноз экспорта-2014г._Книга1 (10)" xfId="7748" xr:uid="{00000000-0005-0000-0000-0000A1010000}"/>
    <cellStyle name="_21а жадваллар_прогноз_2 вар_Саидова_26.06.2014" xfId="7749" xr:uid="{00000000-0005-0000-0000-0000A2010000}"/>
    <cellStyle name="_21а жадваллар_Прогноз_2012_24.09.11" xfId="136" xr:uid="{00000000-0005-0000-0000-0000A3010000}"/>
    <cellStyle name="_21а жадваллар_Прогноз_2012_24.09.11_ВВП" xfId="137" xr:uid="{00000000-0005-0000-0000-0000A4010000}"/>
    <cellStyle name="_21а жадваллар_Прогноз_2012_24.09.11_Лист1" xfId="138" xr:uid="{00000000-0005-0000-0000-0000A5010000}"/>
    <cellStyle name="_21а жадваллар_Прогноз_2012_24.09.11_Пмин" xfId="139" xr:uid="{00000000-0005-0000-0000-0000A6010000}"/>
    <cellStyle name="_21а жадваллар_прогноз_2013_АП_18.12.2012" xfId="7750" xr:uid="{00000000-0005-0000-0000-0000A7010000}"/>
    <cellStyle name="_21а жадваллар_прогноз_2013_АП_18.12.2012_Январь - декабрь 2013г" xfId="7751" xr:uid="{00000000-0005-0000-0000-0000A8010000}"/>
    <cellStyle name="_21а жадваллар_прогноз_2013_АП_18.12.2012_Январь 2014г. 1-20 дней" xfId="7752" xr:uid="{00000000-0005-0000-0000-0000A9010000}"/>
    <cellStyle name="_21а жадваллар_Прогноз_области_МВЭС_21.01.2014" xfId="7753" xr:uid="{00000000-0005-0000-0000-0000AA010000}"/>
    <cellStyle name="_21а жадваллар_проект ИП -2016г. от 18.06.15г посл.." xfId="6543" xr:uid="{00000000-0005-0000-0000-0000AB010000}"/>
    <cellStyle name="_21а жадваллар_проект ИП -2016г. от 18.06.15г посл..Дилшод" xfId="6544" xr:uid="{00000000-0005-0000-0000-0000AC010000}"/>
    <cellStyle name="_21а жадваллар_Промышленность  исправленная мощность" xfId="140" xr:uid="{00000000-0005-0000-0000-0000AD010000}"/>
    <cellStyle name="_21а жадваллар_Промышленность Fayz Dekor" xfId="141" xr:uid="{00000000-0005-0000-0000-0000AE010000}"/>
    <cellStyle name="_21а жадваллар_Промышленность111111" xfId="142" xr:uid="{00000000-0005-0000-0000-0000AF010000}"/>
    <cellStyle name="_21а жадваллар_СВОД жадваллар-2009 6 ой" xfId="143" xr:uid="{00000000-0005-0000-0000-0000B0010000}"/>
    <cellStyle name="_21а жадваллар_СВОД жадваллар-2009 6 ой_Прогноз_области_МВЭС_21.01.2014" xfId="7754" xr:uid="{00000000-0005-0000-0000-0000B1010000}"/>
    <cellStyle name="_21а жадваллар_СВОД регионов приложение _2_МВЭС_13.11.2013" xfId="7755" xr:uid="{00000000-0005-0000-0000-0000B2010000}"/>
    <cellStyle name="_21а жадваллар_СВОД регионов приложение _2_МВЭС_13.11.2013_Прогноз_области_МВЭС_21.01.2014" xfId="7756" xr:uid="{00000000-0005-0000-0000-0000B3010000}"/>
    <cellStyle name="_21а жадваллар_сводная 1 пар (2)" xfId="144" xr:uid="{00000000-0005-0000-0000-0000B4010000}"/>
    <cellStyle name="_21а жадваллар_сводная 1 пар (2) 2" xfId="7757" xr:uid="{00000000-0005-0000-0000-0000B5010000}"/>
    <cellStyle name="_21а жадваллар_сводная 1 пар (2) 2_Прогноз_области_МВЭС_21.01.2014" xfId="7758" xr:uid="{00000000-0005-0000-0000-0000B6010000}"/>
    <cellStyle name="_21а жадваллар_сводная 1 пар (2)_ВВП" xfId="145" xr:uid="{00000000-0005-0000-0000-0000B7010000}"/>
    <cellStyle name="_21а жадваллар_сводная 1 пар (2)_Лист1" xfId="146" xr:uid="{00000000-0005-0000-0000-0000B8010000}"/>
    <cellStyle name="_21а жадваллар_сводная 1 пар (2)_Пмин" xfId="147" xr:uid="{00000000-0005-0000-0000-0000B9010000}"/>
    <cellStyle name="_21а жадваллар_сводная 1 пар (2)_Прогноз_области_МВЭС_21.01.2014" xfId="7759" xr:uid="{00000000-0005-0000-0000-0000BA010000}"/>
    <cellStyle name="_21а жадваллар_Сводная 1па (2)" xfId="148" xr:uid="{00000000-0005-0000-0000-0000BB010000}"/>
    <cellStyle name="_21а жадваллар_Сводная 1па (2) 2" xfId="7760" xr:uid="{00000000-0005-0000-0000-0000BC010000}"/>
    <cellStyle name="_21а жадваллар_Сводная 1па (2) 2_Прогноз_области_МВЭС_21.01.2014" xfId="7761" xr:uid="{00000000-0005-0000-0000-0000BD010000}"/>
    <cellStyle name="_21а жадваллар_Сводная 1па (2)_ВВП" xfId="149" xr:uid="{00000000-0005-0000-0000-0000BE010000}"/>
    <cellStyle name="_21а жадваллар_Сводная 1па (2)_Лист1" xfId="150" xr:uid="{00000000-0005-0000-0000-0000BF010000}"/>
    <cellStyle name="_21а жадваллар_Сводная 1па (2)_Пмин" xfId="151" xr:uid="{00000000-0005-0000-0000-0000C0010000}"/>
    <cellStyle name="_21а жадваллар_Сводная 1па (2)_Прогноз_области_МВЭС_21.01.2014" xfId="7762" xr:uid="{00000000-0005-0000-0000-0000C1010000}"/>
    <cellStyle name="_21а жадваллар_сводная 1пр (2)" xfId="152" xr:uid="{00000000-0005-0000-0000-0000C2010000}"/>
    <cellStyle name="_21а жадваллар_сводная 1пр (2) 2" xfId="7763" xr:uid="{00000000-0005-0000-0000-0000C3010000}"/>
    <cellStyle name="_21а жадваллар_сводная 1пр (2) 2_Прогноз_области_МВЭС_21.01.2014" xfId="7764" xr:uid="{00000000-0005-0000-0000-0000C4010000}"/>
    <cellStyle name="_21а жадваллар_сводная 1пр (2)_ВВП" xfId="153" xr:uid="{00000000-0005-0000-0000-0000C5010000}"/>
    <cellStyle name="_21а жадваллар_сводная 1пр (2)_Лист1" xfId="154" xr:uid="{00000000-0005-0000-0000-0000C6010000}"/>
    <cellStyle name="_21а жадваллар_сводная 1пр (2)_Пмин" xfId="155" xr:uid="{00000000-0005-0000-0000-0000C7010000}"/>
    <cellStyle name="_21а жадваллар_сводная 1пр (2)_Прогноз_области_МВЭС_21.01.2014" xfId="7765" xr:uid="{00000000-0005-0000-0000-0000C8010000}"/>
    <cellStyle name="_21а жадваллар_Сводная_(Кол-во)" xfId="156" xr:uid="{00000000-0005-0000-0000-0000C9010000}"/>
    <cellStyle name="_21а жадваллар_Сводный 2013 (ПСД)" xfId="157" xr:uid="{00000000-0005-0000-0000-0000CA010000}"/>
    <cellStyle name="_21а жадваллар_таб.3п для МинЭкон.2012-13г" xfId="158" xr:uid="{00000000-0005-0000-0000-0000CB010000}"/>
    <cellStyle name="_21а жадваллар_таб.3п для МинЭкон.2012-13г_Натур объемы для МЭ согласовано с Шеровым АК УзНГД от14.06.12г" xfId="159" xr:uid="{00000000-0005-0000-0000-0000CC010000}"/>
    <cellStyle name="_21а жадваллар_Территории" xfId="7766" xr:uid="{00000000-0005-0000-0000-0000CD010000}"/>
    <cellStyle name="_21а жадваллар_Территории_доля экс" xfId="7767" xr:uid="{00000000-0005-0000-0000-0000CE010000}"/>
    <cellStyle name="_21а жадваллар_Территории_доля экс_Прогноз_области_МВЭС_21.01.2014" xfId="7768" xr:uid="{00000000-0005-0000-0000-0000CF010000}"/>
    <cellStyle name="_21а жадваллар_Территории_прогноз_2014_АП_16.09_КМ_30.09" xfId="7769" xr:uid="{00000000-0005-0000-0000-0000D0010000}"/>
    <cellStyle name="_21а жадваллар_Территории_прогноз_2014_АП_16.09_КМ_30.09_доля экс" xfId="7770" xr:uid="{00000000-0005-0000-0000-0000D1010000}"/>
    <cellStyle name="_21а жадваллар_Территории_прогноз_2014_АП_16.09_КМ_30.09_доля экс_Прогноз_области_МВЭС_21.01.2014" xfId="7771" xr:uid="{00000000-0005-0000-0000-0000D2010000}"/>
    <cellStyle name="_21а жадваллар_Территории_СВОД регионов приложение _2_МВЭС_13.11.2013" xfId="7772" xr:uid="{00000000-0005-0000-0000-0000D3010000}"/>
    <cellStyle name="_21а жадваллар_Территории_СВОД регионов приложение _2_МВЭС_13.11.2013_доля экс" xfId="7773" xr:uid="{00000000-0005-0000-0000-0000D4010000}"/>
    <cellStyle name="_21а жадваллар_Территории_СВОД регионов приложение _2_МВЭС_13.11.2013_доля экс_Прогноз_области_МВЭС_21.01.2014" xfId="7774" xr:uid="{00000000-0005-0000-0000-0000D5010000}"/>
    <cellStyle name="_21а жадваллар_ТНП дамир ака" xfId="160" xr:uid="{00000000-0005-0000-0000-0000D6010000}"/>
    <cellStyle name="_21а жадваллар_Форма-ЯИЎ ва бандлик" xfId="6545" xr:uid="{00000000-0005-0000-0000-0000D7010000}"/>
    <cellStyle name="_21а жадваллар_экспорт импорт_Голышев_девальвация_16.09.2013" xfId="7775" xr:uid="{00000000-0005-0000-0000-0000D8010000}"/>
    <cellStyle name="_21а жадваллар_экспорт импорт_Голышев_девальвация_16.09.2013_Прогноз_области_МВЭС_21.01.2014" xfId="7776" xr:uid="{00000000-0005-0000-0000-0000D9010000}"/>
    <cellStyle name="_21а жадваллар_экспорт импорт_Голышев_девальвация_22.08.2013" xfId="7777" xr:uid="{00000000-0005-0000-0000-0000DA010000}"/>
    <cellStyle name="_21а жадваллар_экспорт импорт_Голышев_девальвация_22.08.2013_Прогноз_области_МВЭС_21.01.2014" xfId="7778" xr:uid="{00000000-0005-0000-0000-0000DB010000}"/>
    <cellStyle name="_21а жадваллар_Январь 2012г" xfId="7779" xr:uid="{00000000-0005-0000-0000-0000DC010000}"/>
    <cellStyle name="_21а жадваллар_Январь 2012г_Январь - декабрь 2013г" xfId="7780" xr:uid="{00000000-0005-0000-0000-0000DD010000}"/>
    <cellStyle name="_21а жадваллар_Январь 2012г_Январь 2014г. 1-20 дней" xfId="7781" xr:uid="{00000000-0005-0000-0000-0000DE010000}"/>
    <cellStyle name="_220 000" xfId="161" xr:uid="{00000000-0005-0000-0000-0000DF010000}"/>
    <cellStyle name="_220 000 2" xfId="7782" xr:uid="{00000000-0005-0000-0000-0000E0010000}"/>
    <cellStyle name="_2283" xfId="7783" xr:uid="{00000000-0005-0000-0000-0000E1010000}"/>
    <cellStyle name="_308 форма" xfId="162" xr:uid="{00000000-0005-0000-0000-0000E2010000}"/>
    <cellStyle name="_308 форма 2" xfId="163" xr:uid="{00000000-0005-0000-0000-0000E3010000}"/>
    <cellStyle name="_308 форма 2_Прогноз_области_МВЭС_21.01.2014" xfId="7784" xr:uid="{00000000-0005-0000-0000-0000E4010000}"/>
    <cellStyle name="_308 форма_01 МЕСЯЦЕВ_ИМОМУ" xfId="7785" xr:uid="{00000000-0005-0000-0000-0000E5010000}"/>
    <cellStyle name="_308 форма_01 МЕСЯЦЕВ_ИМОМУ_Январь - декабрь 2013г" xfId="7786" xr:uid="{00000000-0005-0000-0000-0000E6010000}"/>
    <cellStyle name="_308 форма_01 МЕСЯЦЕВ_ИМОМУ_Январь 2014г. 1-20 дней" xfId="7787" xr:uid="{00000000-0005-0000-0000-0000E7010000}"/>
    <cellStyle name="_308 форма_01_РК 2014+" xfId="7788" xr:uid="{00000000-0005-0000-0000-0000E8010000}"/>
    <cellStyle name="_308 форма_01_РК 2014+_доля экс" xfId="7789" xr:uid="{00000000-0005-0000-0000-0000E9010000}"/>
    <cellStyle name="_308 форма_01_РК 2014+_доля экс_Прогноз_области_МВЭС_21.01.2014" xfId="7790" xr:uid="{00000000-0005-0000-0000-0000EA010000}"/>
    <cellStyle name="_308 форма_01_РК 2014+_прогноз_2014_АП_16.09_КМ_30.09" xfId="7791" xr:uid="{00000000-0005-0000-0000-0000EB010000}"/>
    <cellStyle name="_308 форма_01_РК 2014+_прогноз_2014_АП_16.09_КМ_30.09_доля экс" xfId="7792" xr:uid="{00000000-0005-0000-0000-0000EC010000}"/>
    <cellStyle name="_308 форма_01_РК 2014+_прогноз_2014_АП_16.09_КМ_30.09_доля экс_Прогноз_области_МВЭС_21.01.2014" xfId="7793" xr:uid="{00000000-0005-0000-0000-0000ED010000}"/>
    <cellStyle name="_308 форма_01_РК 2014+_СВОД регионов приложение _2_МВЭС_13.11.2013" xfId="7794" xr:uid="{00000000-0005-0000-0000-0000EE010000}"/>
    <cellStyle name="_308 форма_01_РК 2014+_СВОД регионов приложение _2_МВЭС_13.11.2013_доля экс" xfId="7795" xr:uid="{00000000-0005-0000-0000-0000EF010000}"/>
    <cellStyle name="_308 форма_01_РК 2014+_СВОД регионов приложение _2_МВЭС_13.11.2013_доля экс_Прогноз_области_МВЭС_21.01.2014" xfId="7796" xr:uid="{00000000-0005-0000-0000-0000F0010000}"/>
    <cellStyle name="_308 форма_1. Промышленность измененная версия" xfId="164" xr:uid="{00000000-0005-0000-0000-0000F1010000}"/>
    <cellStyle name="_308 форма_1па" xfId="165" xr:uid="{00000000-0005-0000-0000-0000F2010000}"/>
    <cellStyle name="_308 форма_1па 2" xfId="7797" xr:uid="{00000000-0005-0000-0000-0000F3010000}"/>
    <cellStyle name="_308 форма_1па 2_Прогноз_области_МВЭС_21.01.2014" xfId="7798" xr:uid="{00000000-0005-0000-0000-0000F4010000}"/>
    <cellStyle name="_308 форма_1па_ВВП" xfId="166" xr:uid="{00000000-0005-0000-0000-0000F5010000}"/>
    <cellStyle name="_308 форма_1па_Лист1" xfId="167" xr:uid="{00000000-0005-0000-0000-0000F6010000}"/>
    <cellStyle name="_308 форма_1па_Пмин" xfId="168" xr:uid="{00000000-0005-0000-0000-0000F7010000}"/>
    <cellStyle name="_308 форма_1па_Прогноз_области_МВЭС_21.01.2014" xfId="7799" xr:uid="{00000000-0005-0000-0000-0000F8010000}"/>
    <cellStyle name="_308 форма_8- 9-10-жадвал" xfId="169" xr:uid="{00000000-0005-0000-0000-0000F9010000}"/>
    <cellStyle name="_308 форма_Import_Forecast(last)_12.09.11 (Ismailovu)" xfId="170" xr:uid="{00000000-0005-0000-0000-0000FA010000}"/>
    <cellStyle name="_308 форма_Import_Forecast(last)_12.09.11 (Ismailovu) 2" xfId="7800" xr:uid="{00000000-0005-0000-0000-0000FB010000}"/>
    <cellStyle name="_308 форма_Import_Forecast(last)_12.09.11 (Ismailovu) 2_Прогноз_области_МВЭС_21.01.2014" xfId="7801" xr:uid="{00000000-0005-0000-0000-0000FC010000}"/>
    <cellStyle name="_308 форма_Import_Forecast(last)_12.09.11 (Ismailovu)_ВВП" xfId="171" xr:uid="{00000000-0005-0000-0000-0000FD010000}"/>
    <cellStyle name="_308 форма_Import_Forecast(last)_12.09.11 (Ismailovu)_Лист1" xfId="172" xr:uid="{00000000-0005-0000-0000-0000FE010000}"/>
    <cellStyle name="_308 форма_Import_Forecast(last)_12.09.11 (Ismailovu)_Пмин" xfId="173" xr:uid="{00000000-0005-0000-0000-0000FF010000}"/>
    <cellStyle name="_308 форма_Import_Forecast(last)_12.09.11 (Ismailovu)_Прогноз_области_МВЭС_21.01.2014" xfId="7802" xr:uid="{00000000-0005-0000-0000-000000020000}"/>
    <cellStyle name="_308 форма_АК УНПрод. Макет таблиц дляМЭ 2010-2015гг (31.05.12г)" xfId="174" xr:uid="{00000000-0005-0000-0000-000001020000}"/>
    <cellStyle name="_308 форма_АК УНПрод. Макет таблиц дляМЭ 2010-2015гг (31.05.12г)_Натур объемы для МЭ согласовано с Шеровым АК УзНГД от14.06.12г" xfId="175" xr:uid="{00000000-0005-0000-0000-000002020000}"/>
    <cellStyle name="_308 форма_банк вилоят" xfId="176" xr:uid="{00000000-0005-0000-0000-000003020000}"/>
    <cellStyle name="_308 форма_ВВП пром (2)" xfId="177" xr:uid="{00000000-0005-0000-0000-000004020000}"/>
    <cellStyle name="_308 форма_ВВП пром (2)_Натур объемы для МЭ согласовано с Шеровым АК УзНГД от14.06.12г" xfId="178" xr:uid="{00000000-0005-0000-0000-000005020000}"/>
    <cellStyle name="_308 форма_газомекость последний" xfId="179" xr:uid="{00000000-0005-0000-0000-000006020000}"/>
    <cellStyle name="_308 форма_газомекость последний_Натур объемы для МЭ согласовано с Шеровым АК УзНГД от14.06.12г" xfId="180" xr:uid="{00000000-0005-0000-0000-000007020000}"/>
    <cellStyle name="_308 форма_Демографик ва мехнат курсаткичлари 1995-2010" xfId="181" xr:uid="{00000000-0005-0000-0000-000008020000}"/>
    <cellStyle name="_308 форма_Ден масса" xfId="182" xr:uid="{00000000-0005-0000-0000-000009020000}"/>
    <cellStyle name="_308 форма_Ден масса_ВВП" xfId="183" xr:uid="{00000000-0005-0000-0000-00000A020000}"/>
    <cellStyle name="_308 форма_Ден масса_Лист1" xfId="184" xr:uid="{00000000-0005-0000-0000-00000B020000}"/>
    <cellStyle name="_308 форма_Ден масса_Пмин" xfId="185" xr:uid="{00000000-0005-0000-0000-00000C020000}"/>
    <cellStyle name="_308 форма_доля экс" xfId="7803" xr:uid="{00000000-0005-0000-0000-00000D020000}"/>
    <cellStyle name="_308 форма_доля экс_Прогноз_области_МВЭС_21.01.2014" xfId="7804" xr:uid="{00000000-0005-0000-0000-00000E020000}"/>
    <cellStyle name="_308 форма_импорт_2013_аппарат" xfId="7805" xr:uid="{00000000-0005-0000-0000-00000F020000}"/>
    <cellStyle name="_308 форма_импорт_2013_реальный" xfId="7806" xr:uid="{00000000-0005-0000-0000-000010020000}"/>
    <cellStyle name="_308 форма_ИМПОРТОЗАМЕЩЕНИЕ" xfId="7807" xr:uid="{00000000-0005-0000-0000-000011020000}"/>
    <cellStyle name="_308 форма_инвест-регион" xfId="186" xr:uid="{00000000-0005-0000-0000-000012020000}"/>
    <cellStyle name="_308 форма_ИП 2014гг_19112013" xfId="187" xr:uid="{00000000-0005-0000-0000-000013020000}"/>
    <cellStyle name="_308 форма_ИП-2016г. от 05.09.2015г." xfId="6546" xr:uid="{00000000-0005-0000-0000-000014020000}"/>
    <cellStyle name="_308 форма_Карор буйича 31 октябр" xfId="188" xr:uid="{00000000-0005-0000-0000-000015020000}"/>
    <cellStyle name="_308 форма_Карор буйича охирги" xfId="189" xr:uid="{00000000-0005-0000-0000-000016020000}"/>
    <cellStyle name="_308 форма_Книга1 (10)" xfId="7808" xr:uid="{00000000-0005-0000-0000-000017020000}"/>
    <cellStyle name="_308 форма_Копия 2014-1кв" xfId="7809" xr:uid="{00000000-0005-0000-0000-000018020000}"/>
    <cellStyle name="_308 форма_Лист10" xfId="190" xr:uid="{00000000-0005-0000-0000-000019020000}"/>
    <cellStyle name="_308 форма_Лист2" xfId="191" xr:uid="{00000000-0005-0000-0000-00001A020000}"/>
    <cellStyle name="_308 форма_Лист2 2" xfId="7810" xr:uid="{00000000-0005-0000-0000-00001B020000}"/>
    <cellStyle name="_308 форма_Лист2 2_Прогноз_области_МВЭС_21.01.2014" xfId="7811" xr:uid="{00000000-0005-0000-0000-00001C020000}"/>
    <cellStyle name="_308 форма_Лист2_1" xfId="192" xr:uid="{00000000-0005-0000-0000-00001D020000}"/>
    <cellStyle name="_308 форма_Лист2_ВВП" xfId="193" xr:uid="{00000000-0005-0000-0000-00001E020000}"/>
    <cellStyle name="_308 форма_Лист2_Лист1" xfId="194" xr:uid="{00000000-0005-0000-0000-00001F020000}"/>
    <cellStyle name="_308 форма_Лист2_Пмин" xfId="195" xr:uid="{00000000-0005-0000-0000-000020020000}"/>
    <cellStyle name="_308 форма_Лист2_Прогноз_области_МВЭС_21.01.2014" xfId="7812" xr:uid="{00000000-0005-0000-0000-000021020000}"/>
    <cellStyle name="_308 форма_Лист7" xfId="196" xr:uid="{00000000-0005-0000-0000-000022020000}"/>
    <cellStyle name="_308 форма_Лист9" xfId="197" xr:uid="{00000000-0005-0000-0000-000023020000}"/>
    <cellStyle name="_308 форма_Март 2012г" xfId="7813" xr:uid="{00000000-0005-0000-0000-000024020000}"/>
    <cellStyle name="_308 форма_Март 2012г_Январь - декабрь 2013г" xfId="7814" xr:uid="{00000000-0005-0000-0000-000025020000}"/>
    <cellStyle name="_308 форма_Март 2012г_Январь 2014г. 1-20 дней" xfId="7815" xr:uid="{00000000-0005-0000-0000-000026020000}"/>
    <cellStyle name="_308 форма_Мощности за 2010-2015 в МЭ" xfId="198" xr:uid="{00000000-0005-0000-0000-000027020000}"/>
    <cellStyle name="_308 форма_Натур объемы для МЭ согласовано с Шеровым АК УзНГД от14.06.12г" xfId="199" xr:uid="{00000000-0005-0000-0000-000028020000}"/>
    <cellStyle name="_308 форма_Новые виды продукции 957" xfId="7816" xr:uid="{00000000-0005-0000-0000-000029020000}"/>
    <cellStyle name="_308 форма_Новые виды продукции 957 2" xfId="7817" xr:uid="{00000000-0005-0000-0000-00002A020000}"/>
    <cellStyle name="_308 форма_ожид_отрасли_МВЭС" xfId="7818" xr:uid="{00000000-0005-0000-0000-00002B020000}"/>
    <cellStyle name="_308 форма_Ожидаемые рабочие места" xfId="6547" xr:uid="{00000000-0005-0000-0000-00002C020000}"/>
    <cellStyle name="_308 форма_перечень" xfId="200" xr:uid="{00000000-0005-0000-0000-00002D020000}"/>
    <cellStyle name="_308 форма_Приложение _1+Свод МЭ (Охирги)" xfId="7819" xr:uid="{00000000-0005-0000-0000-00002E020000}"/>
    <cellStyle name="_308 форма_Прогноз производства до конца 2011 года 20.04.2011г" xfId="201" xr:uid="{00000000-0005-0000-0000-00002F020000}"/>
    <cellStyle name="_308 форма_прогноз экспорта-2014г." xfId="7820" xr:uid="{00000000-0005-0000-0000-000030020000}"/>
    <cellStyle name="_308 форма_прогноз экспорта-2014г._Книга1 (10)" xfId="7821" xr:uid="{00000000-0005-0000-0000-000031020000}"/>
    <cellStyle name="_308 форма_прогноз_2 вар_Саидова_26.06.2014" xfId="7822" xr:uid="{00000000-0005-0000-0000-000032020000}"/>
    <cellStyle name="_308 форма_Прогноз_2012_24.09.11" xfId="202" xr:uid="{00000000-0005-0000-0000-000033020000}"/>
    <cellStyle name="_308 форма_Прогноз_2012_24.09.11_ВВП" xfId="203" xr:uid="{00000000-0005-0000-0000-000034020000}"/>
    <cellStyle name="_308 форма_Прогноз_2012_24.09.11_Лист1" xfId="204" xr:uid="{00000000-0005-0000-0000-000035020000}"/>
    <cellStyle name="_308 форма_Прогноз_2012_24.09.11_Пмин" xfId="205" xr:uid="{00000000-0005-0000-0000-000036020000}"/>
    <cellStyle name="_308 форма_прогноз_2013_АП_18.12.2012" xfId="7823" xr:uid="{00000000-0005-0000-0000-000037020000}"/>
    <cellStyle name="_308 форма_прогноз_2013_АП_18.12.2012_Январь - декабрь 2013г" xfId="7824" xr:uid="{00000000-0005-0000-0000-000038020000}"/>
    <cellStyle name="_308 форма_прогноз_2013_АП_18.12.2012_Январь 2014г. 1-20 дней" xfId="7825" xr:uid="{00000000-0005-0000-0000-000039020000}"/>
    <cellStyle name="_308 форма_Прогноз_области_МВЭС_21.01.2014" xfId="7826" xr:uid="{00000000-0005-0000-0000-00003A020000}"/>
    <cellStyle name="_308 форма_проект ИП -2016г. от 18.06.15г посл.." xfId="6548" xr:uid="{00000000-0005-0000-0000-00003B020000}"/>
    <cellStyle name="_308 форма_проект ИП -2016г. от 18.06.15г посл..Дилшод" xfId="6549" xr:uid="{00000000-0005-0000-0000-00003C020000}"/>
    <cellStyle name="_308 форма_Промышленность  исправленная мощность" xfId="206" xr:uid="{00000000-0005-0000-0000-00003D020000}"/>
    <cellStyle name="_308 форма_Промышленность Fayz Dekor" xfId="207" xr:uid="{00000000-0005-0000-0000-00003E020000}"/>
    <cellStyle name="_308 форма_Промышленность111111" xfId="208" xr:uid="{00000000-0005-0000-0000-00003F020000}"/>
    <cellStyle name="_308 форма_СВОД жадваллар-2009 6 ой" xfId="209" xr:uid="{00000000-0005-0000-0000-000040020000}"/>
    <cellStyle name="_308 форма_СВОД жадваллар-2009 6 ой_Прогноз_области_МВЭС_21.01.2014" xfId="7827" xr:uid="{00000000-0005-0000-0000-000041020000}"/>
    <cellStyle name="_308 форма_СВОД регионов приложение _2_МВЭС_13.11.2013" xfId="7828" xr:uid="{00000000-0005-0000-0000-000042020000}"/>
    <cellStyle name="_308 форма_СВОД регионов приложение _2_МВЭС_13.11.2013_Прогноз_области_МВЭС_21.01.2014" xfId="7829" xr:uid="{00000000-0005-0000-0000-000043020000}"/>
    <cellStyle name="_308 форма_сводная 1 пар (2)" xfId="210" xr:uid="{00000000-0005-0000-0000-000044020000}"/>
    <cellStyle name="_308 форма_сводная 1 пар (2) 2" xfId="7830" xr:uid="{00000000-0005-0000-0000-000045020000}"/>
    <cellStyle name="_308 форма_сводная 1 пар (2) 2_Прогноз_области_МВЭС_21.01.2014" xfId="7831" xr:uid="{00000000-0005-0000-0000-000046020000}"/>
    <cellStyle name="_308 форма_сводная 1 пар (2)_ВВП" xfId="211" xr:uid="{00000000-0005-0000-0000-000047020000}"/>
    <cellStyle name="_308 форма_сводная 1 пар (2)_Лист1" xfId="212" xr:uid="{00000000-0005-0000-0000-000048020000}"/>
    <cellStyle name="_308 форма_сводная 1 пар (2)_Пмин" xfId="213" xr:uid="{00000000-0005-0000-0000-000049020000}"/>
    <cellStyle name="_308 форма_сводная 1 пар (2)_Прогноз_области_МВЭС_21.01.2014" xfId="7832" xr:uid="{00000000-0005-0000-0000-00004A020000}"/>
    <cellStyle name="_308 форма_Сводная 1па (2)" xfId="214" xr:uid="{00000000-0005-0000-0000-00004B020000}"/>
    <cellStyle name="_308 форма_Сводная 1па (2) 2" xfId="7833" xr:uid="{00000000-0005-0000-0000-00004C020000}"/>
    <cellStyle name="_308 форма_Сводная 1па (2) 2_Прогноз_области_МВЭС_21.01.2014" xfId="7834" xr:uid="{00000000-0005-0000-0000-00004D020000}"/>
    <cellStyle name="_308 форма_Сводная 1па (2)_ВВП" xfId="215" xr:uid="{00000000-0005-0000-0000-00004E020000}"/>
    <cellStyle name="_308 форма_Сводная 1па (2)_Лист1" xfId="216" xr:uid="{00000000-0005-0000-0000-00004F020000}"/>
    <cellStyle name="_308 форма_Сводная 1па (2)_Пмин" xfId="217" xr:uid="{00000000-0005-0000-0000-000050020000}"/>
    <cellStyle name="_308 форма_Сводная 1па (2)_Прогноз_области_МВЭС_21.01.2014" xfId="7835" xr:uid="{00000000-0005-0000-0000-000051020000}"/>
    <cellStyle name="_308 форма_сводная 1пр (2)" xfId="218" xr:uid="{00000000-0005-0000-0000-000052020000}"/>
    <cellStyle name="_308 форма_сводная 1пр (2) 2" xfId="7836" xr:uid="{00000000-0005-0000-0000-000053020000}"/>
    <cellStyle name="_308 форма_сводная 1пр (2) 2_Прогноз_области_МВЭС_21.01.2014" xfId="7837" xr:uid="{00000000-0005-0000-0000-000054020000}"/>
    <cellStyle name="_308 форма_сводная 1пр (2)_ВВП" xfId="219" xr:uid="{00000000-0005-0000-0000-000055020000}"/>
    <cellStyle name="_308 форма_сводная 1пр (2)_Лист1" xfId="220" xr:uid="{00000000-0005-0000-0000-000056020000}"/>
    <cellStyle name="_308 форма_сводная 1пр (2)_Пмин" xfId="221" xr:uid="{00000000-0005-0000-0000-000057020000}"/>
    <cellStyle name="_308 форма_сводная 1пр (2)_Прогноз_области_МВЭС_21.01.2014" xfId="7838" xr:uid="{00000000-0005-0000-0000-000058020000}"/>
    <cellStyle name="_308 форма_Сводная_(Кол-во)" xfId="222" xr:uid="{00000000-0005-0000-0000-000059020000}"/>
    <cellStyle name="_308 форма_Сводный 2013 (ПСД)" xfId="223" xr:uid="{00000000-0005-0000-0000-00005A020000}"/>
    <cellStyle name="_308 форма_таб.3п для МинЭкон.2012-13г" xfId="224" xr:uid="{00000000-0005-0000-0000-00005B020000}"/>
    <cellStyle name="_308 форма_таб.3п для МинЭкон.2012-13г_Натур объемы для МЭ согласовано с Шеровым АК УзНГД от14.06.12г" xfId="225" xr:uid="{00000000-0005-0000-0000-00005C020000}"/>
    <cellStyle name="_308 форма_Территории" xfId="7839" xr:uid="{00000000-0005-0000-0000-00005D020000}"/>
    <cellStyle name="_308 форма_Территории_доля экс" xfId="7840" xr:uid="{00000000-0005-0000-0000-00005E020000}"/>
    <cellStyle name="_308 форма_Территории_доля экс_Прогноз_области_МВЭС_21.01.2014" xfId="7841" xr:uid="{00000000-0005-0000-0000-00005F020000}"/>
    <cellStyle name="_308 форма_Территории_прогноз_2014_АП_16.09_КМ_30.09" xfId="7842" xr:uid="{00000000-0005-0000-0000-000060020000}"/>
    <cellStyle name="_308 форма_Территории_прогноз_2014_АП_16.09_КМ_30.09_доля экс" xfId="7843" xr:uid="{00000000-0005-0000-0000-000061020000}"/>
    <cellStyle name="_308 форма_Территории_прогноз_2014_АП_16.09_КМ_30.09_доля экс_Прогноз_области_МВЭС_21.01.2014" xfId="7844" xr:uid="{00000000-0005-0000-0000-000062020000}"/>
    <cellStyle name="_308 форма_Территории_СВОД регионов приложение _2_МВЭС_13.11.2013" xfId="7845" xr:uid="{00000000-0005-0000-0000-000063020000}"/>
    <cellStyle name="_308 форма_Территории_СВОД регионов приложение _2_МВЭС_13.11.2013_доля экс" xfId="7846" xr:uid="{00000000-0005-0000-0000-000064020000}"/>
    <cellStyle name="_308 форма_Территории_СВОД регионов приложение _2_МВЭС_13.11.2013_доля экс_Прогноз_области_МВЭС_21.01.2014" xfId="7847" xr:uid="{00000000-0005-0000-0000-000065020000}"/>
    <cellStyle name="_308 форма_ТНП дамир ака" xfId="226" xr:uid="{00000000-0005-0000-0000-000066020000}"/>
    <cellStyle name="_308 форма_Форма-ЯИЎ ва бандлик" xfId="6550" xr:uid="{00000000-0005-0000-0000-000067020000}"/>
    <cellStyle name="_308 форма_экспорт импорт_Голышев_девальвация_16.09.2013" xfId="7848" xr:uid="{00000000-0005-0000-0000-000068020000}"/>
    <cellStyle name="_308 форма_экспорт импорт_Голышев_девальвация_16.09.2013_Прогноз_области_МВЭС_21.01.2014" xfId="7849" xr:uid="{00000000-0005-0000-0000-000069020000}"/>
    <cellStyle name="_308 форма_экспорт импорт_Голышев_девальвация_22.08.2013" xfId="7850" xr:uid="{00000000-0005-0000-0000-00006A020000}"/>
    <cellStyle name="_308 форма_экспорт импорт_Голышев_девальвация_22.08.2013_Прогноз_области_МВЭС_21.01.2014" xfId="7851" xr:uid="{00000000-0005-0000-0000-00006B020000}"/>
    <cellStyle name="_308 форма_Январь 2012г" xfId="7852" xr:uid="{00000000-0005-0000-0000-00006C020000}"/>
    <cellStyle name="_308 форма_Январь 2012г_Январь - декабрь 2013г" xfId="7853" xr:uid="{00000000-0005-0000-0000-00006D020000}"/>
    <cellStyle name="_308 форма_Январь 2012г_Январь 2014г. 1-20 дней" xfId="7854" xr:uid="{00000000-0005-0000-0000-00006E020000}"/>
    <cellStyle name="_30-март" xfId="227" xr:uid="{00000000-0005-0000-0000-00006F020000}"/>
    <cellStyle name="_38-Ж" xfId="6551" xr:uid="{00000000-0005-0000-0000-000070020000}"/>
    <cellStyle name="_4058-288-290" xfId="6552" xr:uid="{00000000-0005-0000-0000-000071020000}"/>
    <cellStyle name="_9 ойлик бажарилиши" xfId="6553" xr:uid="{00000000-0005-0000-0000-000072020000}"/>
    <cellStyle name="_99운영계획" xfId="7855" xr:uid="{00000000-0005-0000-0000-000073020000}"/>
    <cellStyle name="_99운영계획_Order and Shipment Status" xfId="7856" xr:uid="{00000000-0005-0000-0000-000074020000}"/>
    <cellStyle name="_99운영계획_공장운영계획(2003.12월)" xfId="7857" xr:uid="{00000000-0005-0000-0000-000075020000}"/>
    <cellStyle name="_99운영계획_공장운영계획(2004.02월)" xfId="7858" xr:uid="{00000000-0005-0000-0000-000076020000}"/>
    <cellStyle name="_9월 해외법인 월별 생산품질현황보고" xfId="228" xr:uid="{00000000-0005-0000-0000-000077020000}"/>
    <cellStyle name="_9월 해외법인 월별 생산품질현황보고 2" xfId="7859" xr:uid="{00000000-0005-0000-0000-000078020000}"/>
    <cellStyle name="_9월현차종재료비(라노스)" xfId="7860" xr:uid="{00000000-0005-0000-0000-000079020000}"/>
    <cellStyle name="_APPDIX(2~6)-1012" xfId="229" xr:uid="{00000000-0005-0000-0000-00007A020000}"/>
    <cellStyle name="_APPDIX(2~6)-1012 2" xfId="7861" xr:uid="{00000000-0005-0000-0000-00007B020000}"/>
    <cellStyle name="_Aprel-1 (1)" xfId="7862" xr:uid="{00000000-0005-0000-0000-00007C020000}"/>
    <cellStyle name="_ASA-6010 구매관리규정 rev.02" xfId="7863" xr:uid="{00000000-0005-0000-0000-00007D020000}"/>
    <cellStyle name="_AVTOZAZ실적전망(완결)" xfId="230" xr:uid="{00000000-0005-0000-0000-00007E020000}"/>
    <cellStyle name="_AVTOZAZ실적전망(완결) 2" xfId="7864" xr:uid="{00000000-0005-0000-0000-00007F020000}"/>
    <cellStyle name="_Biznes plan 2008-190 000" xfId="7865" xr:uid="{00000000-0005-0000-0000-000080020000}"/>
    <cellStyle name="_Book2" xfId="7866" xr:uid="{00000000-0005-0000-0000-000081020000}"/>
    <cellStyle name="_BP-135 400-2 05.01.06 (мой с Бестом)" xfId="231" xr:uid="{00000000-0005-0000-0000-000082020000}"/>
    <cellStyle name="_BP-135 400-2 05.01.06 (мой с Бестом) 2" xfId="7867" xr:uid="{00000000-0005-0000-0000-000083020000}"/>
    <cellStyle name="_BP-137 000  Shurik Toshkent  3.05.2006." xfId="232" xr:uid="{00000000-0005-0000-0000-000084020000}"/>
    <cellStyle name="_BP-137 000  Shurik Toshkent  3.05.2006. 2" xfId="7868" xr:uid="{00000000-0005-0000-0000-000085020000}"/>
    <cellStyle name="_BP-137 000  Shurik Toshkent  3.05.2006._payment Oct 17" xfId="6554" xr:uid="{00000000-0005-0000-0000-000086020000}"/>
    <cellStyle name="_BP-137 000  Shurik Toshkent  3.05.2006._PLAN 2010  (M300)" xfId="7869" xr:uid="{00000000-0005-0000-0000-000087020000}"/>
    <cellStyle name="_BP-170 000" xfId="7870" xr:uid="{00000000-0005-0000-0000-000088020000}"/>
    <cellStyle name="_BP-170 000  2007 по (БП УзДЭУ) с прогнозом до 2011г." xfId="233" xr:uid="{00000000-0005-0000-0000-000089020000}"/>
    <cellStyle name="_BP-170 000  2007 по (БП УзДЭУ) с прогнозом до 2011г. 2" xfId="7871" xr:uid="{00000000-0005-0000-0000-00008A020000}"/>
    <cellStyle name="_BP-170 000  2007.   27.10.2006." xfId="7872" xr:uid="{00000000-0005-0000-0000-00008B020000}"/>
    <cellStyle name="_BP-170 000  2007.   27.10.2006._PLAN 2010  (M300)" xfId="7873" xr:uid="{00000000-0005-0000-0000-00008C020000}"/>
    <cellStyle name="_BP-170 000 02 04 2007" xfId="234" xr:uid="{00000000-0005-0000-0000-00008D020000}"/>
    <cellStyle name="_BP-170 000 02 04 2007 2" xfId="7874" xr:uid="{00000000-0005-0000-0000-00008E020000}"/>
    <cellStyle name="_BP-170 000 07.09.2007" xfId="7875" xr:uid="{00000000-0005-0000-0000-00008F020000}"/>
    <cellStyle name="_BP-170 000 09.05.2007" xfId="7876" xr:uid="{00000000-0005-0000-0000-000090020000}"/>
    <cellStyle name="_BP-170 000-1" xfId="7877" xr:uid="{00000000-0005-0000-0000-000091020000}"/>
    <cellStyle name="_BP-2008-1" xfId="7878" xr:uid="{00000000-0005-0000-0000-000092020000}"/>
    <cellStyle name="_C105 door trim asm pn(05.11.04)" xfId="7879" xr:uid="{00000000-0005-0000-0000-000093020000}"/>
    <cellStyle name="_C105 DOOR TRIM PART NUMBER_USG(06.02.04)" xfId="7880" xr:uid="{00000000-0005-0000-0000-000094020000}"/>
    <cellStyle name="_C105 DOOR TRIM(PPC_05.12.20)" xfId="7881" xr:uid="{00000000-0005-0000-0000-000095020000}"/>
    <cellStyle name="_C105 D-SHEET door trim 051115 PRODUCTION ASM" xfId="7882" xr:uid="{00000000-0005-0000-0000-000096020000}"/>
    <cellStyle name="_C105-DOOR TRIM ASM 사양표 051009" xfId="7883" xr:uid="{00000000-0005-0000-0000-000097020000}"/>
    <cellStyle name="_C105-DOOR TRIM ASM 사양표 051115" xfId="7884" xr:uid="{00000000-0005-0000-0000-000098020000}"/>
    <cellStyle name="_C105-DOOR TRIM ASM 사양표 051124" xfId="7885" xr:uid="{00000000-0005-0000-0000-000099020000}"/>
    <cellStyle name="_CNTR계획" xfId="7886" xr:uid="{00000000-0005-0000-0000-00009A020000}"/>
    <cellStyle name="_COST DOWN" xfId="235" xr:uid="{00000000-0005-0000-0000-00009B020000}"/>
    <cellStyle name="_COST DOWN 2" xfId="7887" xr:uid="{00000000-0005-0000-0000-00009C020000}"/>
    <cellStyle name="_Defiset JUN 22.05.08" xfId="7888" xr:uid="{00000000-0005-0000-0000-00009D020000}"/>
    <cellStyle name="_Defiset JUN 24.05.08" xfId="7889" xr:uid="{00000000-0005-0000-0000-00009E020000}"/>
    <cellStyle name="_Defiset MAR" xfId="7890" xr:uid="{00000000-0005-0000-0000-00009F020000}"/>
    <cellStyle name="_DOHC 검토" xfId="236" xr:uid="{00000000-0005-0000-0000-0000A0020000}"/>
    <cellStyle name="_DOHC 검토 2" xfId="237" xr:uid="{00000000-0005-0000-0000-0000A1020000}"/>
    <cellStyle name="_DOHC 검토 2 2" xfId="7891" xr:uid="{00000000-0005-0000-0000-0000A2020000}"/>
    <cellStyle name="_DOHC 검토 3" xfId="7892" xr:uid="{00000000-0005-0000-0000-0000A3020000}"/>
    <cellStyle name="_Emission(Leganza적용국가)" xfId="7893" xr:uid="{00000000-0005-0000-0000-0000A4020000}"/>
    <cellStyle name="_Eng Changes_UZ_051005" xfId="238" xr:uid="{00000000-0005-0000-0000-0000A5020000}"/>
    <cellStyle name="_Eng Changes_UZ_051005 2" xfId="7894" xr:uid="{00000000-0005-0000-0000-0000A6020000}"/>
    <cellStyle name="_FAC WORKSCOPE" xfId="239" xr:uid="{00000000-0005-0000-0000-0000A7020000}"/>
    <cellStyle name="_FAC WORKSCOPE 2" xfId="7895" xr:uid="{00000000-0005-0000-0000-0000A8020000}"/>
    <cellStyle name="_FEATURE SUMMARY(20030305,오희수)" xfId="7896" xr:uid="{00000000-0005-0000-0000-0000A9020000}"/>
    <cellStyle name="_FEATURE SUMMARY2(20030310,오희수)" xfId="7897" xr:uid="{00000000-0005-0000-0000-0000AA020000}"/>
    <cellStyle name="_FEB-9" xfId="7898" xr:uid="{00000000-0005-0000-0000-0000AB020000}"/>
    <cellStyle name="_FEB-9_PLAN 2010  (M300)" xfId="7899" xr:uid="{00000000-0005-0000-0000-0000AC020000}"/>
    <cellStyle name="_FORMAT-ASSY" xfId="240" xr:uid="{00000000-0005-0000-0000-0000AD020000}"/>
    <cellStyle name="_FORMAT-ASSY 2" xfId="7900" xr:uid="{00000000-0005-0000-0000-0000AE020000}"/>
    <cellStyle name="_FORMAT-OTH" xfId="241" xr:uid="{00000000-0005-0000-0000-0000AF020000}"/>
    <cellStyle name="_FORMAT-OTH 2" xfId="7901" xr:uid="{00000000-0005-0000-0000-0000B0020000}"/>
    <cellStyle name="_FORMAT-PAINT" xfId="242" xr:uid="{00000000-0005-0000-0000-0000B1020000}"/>
    <cellStyle name="_FORMAT-PAINT 2" xfId="7902" xr:uid="{00000000-0005-0000-0000-0000B2020000}"/>
    <cellStyle name="_GMT319 IP APQP 준비 자료_050802" xfId="7903" xr:uid="{00000000-0005-0000-0000-0000B3020000}"/>
    <cellStyle name="_GMT319_IP APQP 준비 자료_050802" xfId="7904" xr:uid="{00000000-0005-0000-0000-0000B4020000}"/>
    <cellStyle name="_GMT319_IP Master bom(양산)_060529" xfId="7905" xr:uid="{00000000-0005-0000-0000-0000B5020000}"/>
    <cellStyle name="_GMT319_IP Master bom(양산)_060831" xfId="7906" xr:uid="{00000000-0005-0000-0000-0000B6020000}"/>
    <cellStyle name="_GMT319_IP 설계 문제점 이력관리 _060906" xfId="7907" xr:uid="{00000000-0005-0000-0000-0000B7020000}"/>
    <cellStyle name="_GMT319_IP 설계 문제점 이력관리_060905" xfId="7908" xr:uid="{00000000-0005-0000-0000-0000B8020000}"/>
    <cellStyle name="_H_Lining_Quotation_form(2003 12 24)" xfId="7909" xr:uid="{00000000-0005-0000-0000-0000B9020000}"/>
    <cellStyle name="_HL" xfId="7910" xr:uid="{00000000-0005-0000-0000-0000BA020000}"/>
    <cellStyle name="_IPL Engine T3.T4" xfId="243" xr:uid="{00000000-0005-0000-0000-0000BB020000}"/>
    <cellStyle name="_IPL Engine T3.T4 2" xfId="7911" xr:uid="{00000000-0005-0000-0000-0000BC020000}"/>
    <cellStyle name="_IPL Engine T3.T4 3" xfId="7912" xr:uid="{00000000-0005-0000-0000-0000BD020000}"/>
    <cellStyle name="_IPL Engine T3.T4_Анализ изменения потребности в конвертации" xfId="7913" xr:uid="{00000000-0005-0000-0000-0000BE020000}"/>
    <cellStyle name="_IPL Engine T3.T4_Анализ прибыли Уздонгвон" xfId="7914" xr:uid="{00000000-0005-0000-0000-0000BF020000}"/>
    <cellStyle name="_IPL Engine T3.T4_Калькуляция (шаблон)" xfId="7915" xr:uid="{00000000-0005-0000-0000-0000C0020000}"/>
    <cellStyle name="_IPL Engine T3.T4_ТЭО 195000 БП 2008 1% рент 23% пов цен" xfId="244" xr:uid="{00000000-0005-0000-0000-0000C1020000}"/>
    <cellStyle name="_IPL Engine T3.T4_ТЭО 195000 БП 2008 1% рент 23% пов цен 2" xfId="7916" xr:uid="{00000000-0005-0000-0000-0000C2020000}"/>
    <cellStyle name="_IPL Engine T3.T4_ТЭО 205000 БП 2008 1% рент 23% пов цен" xfId="245" xr:uid="{00000000-0005-0000-0000-0000C3020000}"/>
    <cellStyle name="_IPL Engine T3.T4_ТЭО 205000 БП 2008 1% рент 23% пов цен 2" xfId="7917" xr:uid="{00000000-0005-0000-0000-0000C4020000}"/>
    <cellStyle name="_J-200_Detail_2008.07.03 с ценами(1)" xfId="7918" xr:uid="{00000000-0005-0000-0000-0000C5020000}"/>
    <cellStyle name="_J300 IP 2차 Summary(20061121)-한산" xfId="7919" xr:uid="{00000000-0005-0000-0000-0000C6020000}"/>
    <cellStyle name="_J300 IP 2차(20061016)-GMDAT(한산)" xfId="7920" xr:uid="{00000000-0005-0000-0000-0000C7020000}"/>
    <cellStyle name="_J300 IP 2차(20061208)-GMNA(한산)" xfId="7921" xr:uid="{00000000-0005-0000-0000-0000C8020000}"/>
    <cellStyle name="_J300 IP RFQ SOR090627" xfId="7922" xr:uid="{00000000-0005-0000-0000-0000C9020000}"/>
    <cellStyle name="_KD생산부02인원계획" xfId="7923" xr:uid="{00000000-0005-0000-0000-0000CA020000}"/>
    <cellStyle name="_Korea Suppliers" xfId="7924" xr:uid="{00000000-0005-0000-0000-0000CB020000}"/>
    <cellStyle name="_Korea Suppliers-wave 2" xfId="7925" xr:uid="{00000000-0005-0000-0000-0000CC020000}"/>
    <cellStyle name="_Lacetti-W8N-Priority" xfId="7926" xr:uid="{00000000-0005-0000-0000-0000CD020000}"/>
    <cellStyle name="_LAST CONCEPT-UF PJT" xfId="246" xr:uid="{00000000-0005-0000-0000-0000CE020000}"/>
    <cellStyle name="_LAST CONCEPT-UF PJT 2" xfId="7927" xr:uid="{00000000-0005-0000-0000-0000CF020000}"/>
    <cellStyle name="_LAST CONCEPT-UF PJT 3" xfId="7928" xr:uid="{00000000-0005-0000-0000-0000D0020000}"/>
    <cellStyle name="_LAST CONCEPT-UF PJT_2008-2" xfId="7929" xr:uid="{00000000-0005-0000-0000-0000D1020000}"/>
    <cellStyle name="_LAST CONCEPT-UF PJT_Анализ изменения потребности в конвертации" xfId="7930" xr:uid="{00000000-0005-0000-0000-0000D2020000}"/>
    <cellStyle name="_LAST CONCEPT-UF PJT_Анализ прибыли Уздонгвон" xfId="7931" xr:uid="{00000000-0005-0000-0000-0000D3020000}"/>
    <cellStyle name="_LAST CONCEPT-UF PJT_Баланс конвертации на 2010 год (30.11.09)" xfId="7932" xr:uid="{00000000-0005-0000-0000-0000D4020000}"/>
    <cellStyle name="_LAST CONCEPT-UF PJT_Калькуляция (шаблон)" xfId="7933" xr:uid="{00000000-0005-0000-0000-0000D5020000}"/>
    <cellStyle name="_LAST CONCEPT-UF PJT_Ожидаемое производство по месяцам 2007г." xfId="247" xr:uid="{00000000-0005-0000-0000-0000D6020000}"/>
    <cellStyle name="_LAST CONCEPT-UF PJT_Ожидаемое производство по месяцам 2007г. 2" xfId="7934" xr:uid="{00000000-0005-0000-0000-0000D7020000}"/>
    <cellStyle name="_LAST CONCEPT-UF PJT_пустографки 5611" xfId="248" xr:uid="{00000000-0005-0000-0000-0000D8020000}"/>
    <cellStyle name="_LAST CONCEPT-UF PJT_пустографки 5611 2" xfId="7935" xr:uid="{00000000-0005-0000-0000-0000D9020000}"/>
    <cellStyle name="_LAST CONCEPT-UF PJT_Темпы роста" xfId="7936" xr:uid="{00000000-0005-0000-0000-0000DA020000}"/>
    <cellStyle name="_LAST CONCEPT-UF PJT_ТЭО 195000 БП 2008 1% рент 23% пов цен" xfId="249" xr:uid="{00000000-0005-0000-0000-0000DB020000}"/>
    <cellStyle name="_LAST CONCEPT-UF PJT_ТЭО 195000 БП 2008 1% рент 23% пов цен 2" xfId="7937" xr:uid="{00000000-0005-0000-0000-0000DC020000}"/>
    <cellStyle name="_LAST CONCEPT-UF PJT_ТЭО 205000 БП 2008 1% рент 23% пов цен" xfId="250" xr:uid="{00000000-0005-0000-0000-0000DD020000}"/>
    <cellStyle name="_LAST CONCEPT-UF PJT_ТЭО 205000 БП 2008 1% рент 23% пов цен 2" xfId="7938" xr:uid="{00000000-0005-0000-0000-0000DE020000}"/>
    <cellStyle name="_LAST CONCEPT-UF PJT_Узавтосаноат_свод_03 07 2009" xfId="7939" xr:uid="{00000000-0005-0000-0000-0000DF020000}"/>
    <cellStyle name="_LONGI" xfId="7940" xr:uid="{00000000-0005-0000-0000-0000E0020000}"/>
    <cellStyle name="_M&amp;ELIST9912" xfId="251" xr:uid="{00000000-0005-0000-0000-0000E1020000}"/>
    <cellStyle name="_M&amp;ELIST9912 2" xfId="7941" xr:uid="{00000000-0005-0000-0000-0000E2020000}"/>
    <cellStyle name="_M100MANPOWER" xfId="252" xr:uid="{00000000-0005-0000-0000-0000E3020000}"/>
    <cellStyle name="_M100MANPOWER 2" xfId="7942" xr:uid="{00000000-0005-0000-0000-0000E4020000}"/>
    <cellStyle name="_M200_IP Bom(참조)_060706" xfId="7943" xr:uid="{00000000-0005-0000-0000-0000E5020000}"/>
    <cellStyle name="_MART" xfId="7944" xr:uid="{00000000-0005-0000-0000-0000E6020000}"/>
    <cellStyle name="_MART_PLAN 2010  (M300)" xfId="7945" xr:uid="{00000000-0005-0000-0000-0000E7020000}"/>
    <cellStyle name="_MSTR_BOM_050825" xfId="7946" xr:uid="{00000000-0005-0000-0000-0000E8020000}"/>
    <cellStyle name="_N-100  N-150" xfId="7947" xr:uid="{00000000-0005-0000-0000-0000E9020000}"/>
    <cellStyle name="_nRIULYX431lHp4aeNz3U4f9Sr" xfId="253" xr:uid="{00000000-0005-0000-0000-0000EA020000}"/>
    <cellStyle name="_nRIULYX431lHp4aeNz3U4f9Sr 2" xfId="7948" xr:uid="{00000000-0005-0000-0000-0000EB020000}"/>
    <cellStyle name="_№8-Марказий банк" xfId="254" xr:uid="{00000000-0005-0000-0000-0000EC020000}"/>
    <cellStyle name="_oct vozmoj" xfId="7949" xr:uid="{00000000-0005-0000-0000-0000ED020000}"/>
    <cellStyle name="_Order KD new" xfId="255" xr:uid="{00000000-0005-0000-0000-0000EE020000}"/>
    <cellStyle name="_Order KD new 2" xfId="7950" xr:uid="{00000000-0005-0000-0000-0000EF020000}"/>
    <cellStyle name="_Order KD new_PLAN 2010  (M300)" xfId="7951" xr:uid="{00000000-0005-0000-0000-0000F0020000}"/>
    <cellStyle name="_PACKING1" xfId="256" xr:uid="{00000000-0005-0000-0000-0000F1020000}"/>
    <cellStyle name="_PACKING1 2" xfId="7952" xr:uid="{00000000-0005-0000-0000-0000F2020000}"/>
    <cellStyle name="_PACKING1 3" xfId="7953" xr:uid="{00000000-0005-0000-0000-0000F3020000}"/>
    <cellStyle name="_PACKING1 4" xfId="7954" xr:uid="{00000000-0005-0000-0000-0000F4020000}"/>
    <cellStyle name="_Part Summary_Global Delta IP_ Final(20061201)-Hansan" xfId="7955" xr:uid="{00000000-0005-0000-0000-0000F5020000}"/>
    <cellStyle name="_Plan 2007 BP-167 000   23.06.2006." xfId="257" xr:uid="{00000000-0005-0000-0000-0000F6020000}"/>
    <cellStyle name="_Plan 2007 BP-167 000   23.06.2006. 2" xfId="7956" xr:uid="{00000000-0005-0000-0000-0000F7020000}"/>
    <cellStyle name="_plann new27.02.08" xfId="7957" xr:uid="{00000000-0005-0000-0000-0000F8020000}"/>
    <cellStyle name="_Production Plan (0117)" xfId="7958" xr:uid="{00000000-0005-0000-0000-0000F9020000}"/>
    <cellStyle name="_PROGRAM설명자료" xfId="7959" xr:uid="{00000000-0005-0000-0000-0000FA020000}"/>
    <cellStyle name="_PROJECT_CUR" xfId="7960" xr:uid="{00000000-0005-0000-0000-0000FB020000}"/>
    <cellStyle name="_PROPOSAL-첨부" xfId="258" xr:uid="{00000000-0005-0000-0000-0000FC020000}"/>
    <cellStyle name="_PROPOSAL-첨부 2" xfId="7961" xr:uid="{00000000-0005-0000-0000-0000FD020000}"/>
    <cellStyle name="_Quotation Form (Shelf)" xfId="7962" xr:uid="{00000000-0005-0000-0000-0000FE020000}"/>
    <cellStyle name="_Quotation form TVC" xfId="7963" xr:uid="{00000000-0005-0000-0000-0000FF020000}"/>
    <cellStyle name="_Stock for May~July (1)" xfId="259" xr:uid="{00000000-0005-0000-0000-000000030000}"/>
    <cellStyle name="_Stock for May~July (1) 2" xfId="7964" xr:uid="{00000000-0005-0000-0000-000001030000}"/>
    <cellStyle name="_Stock for May~July (1) 3" xfId="7965" xr:uid="{00000000-0005-0000-0000-000002030000}"/>
    <cellStyle name="_Stock for Nov~Jan" xfId="260" xr:uid="{00000000-0005-0000-0000-000003030000}"/>
    <cellStyle name="_Stock for Nov~Jan 2" xfId="7966" xr:uid="{00000000-0005-0000-0000-000004030000}"/>
    <cellStyle name="_Stock for Nov~Jan 3" xfId="7967" xr:uid="{00000000-0005-0000-0000-000005030000}"/>
    <cellStyle name="_Stock for Sep~Nov (2)" xfId="261" xr:uid="{00000000-0005-0000-0000-000006030000}"/>
    <cellStyle name="_Stock for Sep~Nov (2) 2" xfId="7968" xr:uid="{00000000-0005-0000-0000-000007030000}"/>
    <cellStyle name="_Stock for Sep~Nov (2) 3" xfId="7969" xr:uid="{00000000-0005-0000-0000-000008030000}"/>
    <cellStyle name="_supplier address(china)" xfId="7970" xr:uid="{00000000-0005-0000-0000-000009030000}"/>
    <cellStyle name="_SUV IP TIMING 0211" xfId="7971" xr:uid="{00000000-0005-0000-0000-00000A030000}"/>
    <cellStyle name="_SUV volume forecast for Business case study (Apr(1).9th, 2003)" xfId="7972" xr:uid="{00000000-0005-0000-0000-00000B030000}"/>
    <cellStyle name="_svplan001" xfId="262" xr:uid="{00000000-0005-0000-0000-00000C030000}"/>
    <cellStyle name="_svplan001 2" xfId="7973" xr:uid="{00000000-0005-0000-0000-00000D030000}"/>
    <cellStyle name="_t200 side impact" xfId="7974" xr:uid="{00000000-0005-0000-0000-00000E030000}"/>
    <cellStyle name="_T250  2 사양 비교 조사" xfId="7975" xr:uid="{00000000-0005-0000-0000-00000F030000}"/>
    <cellStyle name="_T250 3-1-2 IP" xfId="7976" xr:uid="{00000000-0005-0000-0000-000010030000}"/>
    <cellStyle name="_T250 4~5 법규_개발일정" xfId="7977" xr:uid="{00000000-0005-0000-0000-000011030000}"/>
    <cellStyle name="_T250 IP SUB-COMPONENTS QUOTATION SUMMARY-수식" xfId="7978" xr:uid="{00000000-0005-0000-0000-000012030000}"/>
    <cellStyle name="_T250IP개발관련현차종품질문제동광_040518_" xfId="7979" xr:uid="{00000000-0005-0000-0000-000013030000}"/>
    <cellStyle name="_T250투자비 양식_IP사양_송부용_rev5_0919" xfId="7980" xr:uid="{00000000-0005-0000-0000-000014030000}"/>
    <cellStyle name="_T300 5HB_4NB door trim 사양표_20070306" xfId="7981" xr:uid="{00000000-0005-0000-0000-000015030000}"/>
    <cellStyle name="_TAXI손익" xfId="7982" xr:uid="{00000000-0005-0000-0000-000016030000}"/>
    <cellStyle name="_THERMOSTAT및CTS결함" xfId="263" xr:uid="{00000000-0005-0000-0000-000017030000}"/>
    <cellStyle name="_THERMOSTAT및CTS결함 2" xfId="7983" xr:uid="{00000000-0005-0000-0000-000018030000}"/>
    <cellStyle name="_TVC Target 3차" xfId="7984" xr:uid="{00000000-0005-0000-0000-000019030000}"/>
    <cellStyle name="_UZDW-M100-????" xfId="264" xr:uid="{00000000-0005-0000-0000-00001A030000}"/>
    <cellStyle name="_UZDW-M100-???? 2" xfId="7985" xr:uid="{00000000-0005-0000-0000-00001B030000}"/>
    <cellStyle name="_UZDW-M100-???? 3" xfId="7986" xr:uid="{00000000-0005-0000-0000-00001C030000}"/>
    <cellStyle name="_UZDW-M100-????_2008-2" xfId="7987" xr:uid="{00000000-0005-0000-0000-00001D030000}"/>
    <cellStyle name="_UZDW-M100-????_Анализ изменения потребности в конвертации" xfId="7988" xr:uid="{00000000-0005-0000-0000-00001E030000}"/>
    <cellStyle name="_UZDW-M100-????_Анализ прибыли Уздонгвон" xfId="7989" xr:uid="{00000000-0005-0000-0000-00001F030000}"/>
    <cellStyle name="_UZDW-M100-????_Баланс конвертации на 2010 год (30.11.09)" xfId="7990" xr:uid="{00000000-0005-0000-0000-000020030000}"/>
    <cellStyle name="_UZDW-M100-????_Калькуляция (шаблон)" xfId="7991" xr:uid="{00000000-0005-0000-0000-000021030000}"/>
    <cellStyle name="_UZDW-M100-????_Ожидаемое производство по месяцам 2007г." xfId="265" xr:uid="{00000000-0005-0000-0000-000022030000}"/>
    <cellStyle name="_UZDW-M100-????_Ожидаемое производство по месяцам 2007г. 2" xfId="7992" xr:uid="{00000000-0005-0000-0000-000023030000}"/>
    <cellStyle name="_UZDW-M100-????_пустографки 5611" xfId="266" xr:uid="{00000000-0005-0000-0000-000024030000}"/>
    <cellStyle name="_UZDW-M100-????_пустографки 5611 2" xfId="7993" xr:uid="{00000000-0005-0000-0000-000025030000}"/>
    <cellStyle name="_UZDW-M100-????_Темпы роста" xfId="7994" xr:uid="{00000000-0005-0000-0000-000026030000}"/>
    <cellStyle name="_UZDW-M100-????_ТЭО 195000 БП 2008 1% рент 23% пов цен" xfId="267" xr:uid="{00000000-0005-0000-0000-000027030000}"/>
    <cellStyle name="_UZDW-M100-????_ТЭО 195000 БП 2008 1% рент 23% пов цен 2" xfId="7995" xr:uid="{00000000-0005-0000-0000-000028030000}"/>
    <cellStyle name="_UZDW-M100-????_ТЭО 205000 БП 2008 1% рент 23% пов цен" xfId="268" xr:uid="{00000000-0005-0000-0000-000029030000}"/>
    <cellStyle name="_UZDW-M100-????_ТЭО 205000 БП 2008 1% рент 23% пов цен 2" xfId="7996" xr:uid="{00000000-0005-0000-0000-00002A030000}"/>
    <cellStyle name="_UZDW-M100-????_Узавтосаноат_свод_03 07 2009" xfId="7997" xr:uid="{00000000-0005-0000-0000-00002B030000}"/>
    <cellStyle name="_UZDW-M100-부서종합" xfId="269" xr:uid="{00000000-0005-0000-0000-00002C030000}"/>
    <cellStyle name="_UZDW-M100-부서종합 2" xfId="7998" xr:uid="{00000000-0005-0000-0000-00002D030000}"/>
    <cellStyle name="_UZDW-M100-부서종합 3" xfId="7999" xr:uid="{00000000-0005-0000-0000-00002E030000}"/>
    <cellStyle name="_UZDW-M100-부서종합_Анализ изменения потребности в конвертации" xfId="8000" xr:uid="{00000000-0005-0000-0000-00002F030000}"/>
    <cellStyle name="_UZDW-M100-부서종합_Анализ прибыли Уздонгвон" xfId="8001" xr:uid="{00000000-0005-0000-0000-000030030000}"/>
    <cellStyle name="_UZDW-M100-부서종합_Калькуляция (шаблон)" xfId="8002" xr:uid="{00000000-0005-0000-0000-000031030000}"/>
    <cellStyle name="_UZDW-M100-부서종합_ТЭО 195000 БП 2008 1% рент 23% пов цен" xfId="270" xr:uid="{00000000-0005-0000-0000-000032030000}"/>
    <cellStyle name="_UZDW-M100-부서종합_ТЭО 195000 БП 2008 1% рент 23% пов цен 2" xfId="8003" xr:uid="{00000000-0005-0000-0000-000033030000}"/>
    <cellStyle name="_UZDW-M100-부서종합_ТЭО 205000 БП 2008 1% рент 23% пов цен" xfId="271" xr:uid="{00000000-0005-0000-0000-000034030000}"/>
    <cellStyle name="_UZDW-M100-부서종합_ТЭО 205000 БП 2008 1% рент 23% пов цен 2" xfId="8004" xr:uid="{00000000-0005-0000-0000-000035030000}"/>
    <cellStyle name="_UZDW-press" xfId="272" xr:uid="{00000000-0005-0000-0000-000036030000}"/>
    <cellStyle name="_UZDW-press 2" xfId="8005" xr:uid="{00000000-0005-0000-0000-000037030000}"/>
    <cellStyle name="_V250 T250 Quotation form" xfId="8006" xr:uid="{00000000-0005-0000-0000-000038030000}"/>
    <cellStyle name="_V250투자비&amp;제품가" xfId="8007" xr:uid="{00000000-0005-0000-0000-000039030000}"/>
    <cellStyle name="_vzqctGfSSN7pxTIMVHQDUNFa9" xfId="273" xr:uid="{00000000-0005-0000-0000-00003A030000}"/>
    <cellStyle name="_vzqctGfSSN7pxTIMVHQDUNFa9 2" xfId="8008" xr:uid="{00000000-0005-0000-0000-00003B030000}"/>
    <cellStyle name="_Workdays" xfId="8009" xr:uid="{00000000-0005-0000-0000-00003C030000}"/>
    <cellStyle name="_Y200주요문제점 현황(1212)" xfId="8010" xr:uid="{00000000-0005-0000-0000-00003D030000}"/>
    <cellStyle name="_yangi plan 17000 без формулы" xfId="8011" xr:uid="{00000000-0005-0000-0000-00003E030000}"/>
    <cellStyle name="_Андижон" xfId="6555" xr:uid="{00000000-0005-0000-0000-00003F030000}"/>
    <cellStyle name="_Андижон вилояти" xfId="6556" xr:uid="{00000000-0005-0000-0000-000040030000}"/>
    <cellStyle name="_Апрель Улугбек." xfId="274" xr:uid="{00000000-0005-0000-0000-000041030000}"/>
    <cellStyle name="_Апрель Улугбек. 2" xfId="8012" xr:uid="{00000000-0005-0000-0000-000042030000}"/>
    <cellStyle name="_Апрель, Май, Июнь 2006г." xfId="275" xr:uid="{00000000-0005-0000-0000-000043030000}"/>
    <cellStyle name="_Апрель, Май, Июнь 2006г. 2" xfId="8013" xr:uid="{00000000-0005-0000-0000-000044030000}"/>
    <cellStyle name="_АСОСИЙ_ДАСТУР макет2008 йилги 15.12.2007й" xfId="276" xr:uid="{00000000-0005-0000-0000-000045030000}"/>
    <cellStyle name="_База" xfId="8014" xr:uid="{00000000-0005-0000-0000-000046030000}"/>
    <cellStyle name="_База 2" xfId="8015" xr:uid="{00000000-0005-0000-0000-000047030000}"/>
    <cellStyle name="_Берилган кредит" xfId="277" xr:uid="{00000000-0005-0000-0000-000048030000}"/>
    <cellStyle name="_БП- ДЖ-200000" xfId="278" xr:uid="{00000000-0005-0000-0000-000049030000}"/>
    <cellStyle name="_БП- ДЖ-200000 2" xfId="8016" xr:uid="{00000000-0005-0000-0000-00004A030000}"/>
    <cellStyle name="_БП-170000-Оригинал" xfId="8017" xr:uid="{00000000-0005-0000-0000-00004B030000}"/>
    <cellStyle name="_вилоят-ОМУХТА" xfId="279" xr:uid="{00000000-0005-0000-0000-00004C030000}"/>
    <cellStyle name="_Возможности на Март Локализация" xfId="280" xr:uid="{00000000-0005-0000-0000-00004D030000}"/>
    <cellStyle name="_Возможности на Март Локализация 2" xfId="8018" xr:uid="{00000000-0005-0000-0000-00004E030000}"/>
    <cellStyle name="_Возможности Уз-ТХ (2009) ДжиЭмУз" xfId="8019" xr:uid="{00000000-0005-0000-0000-00004F030000}"/>
    <cellStyle name="_ГАЖКА" xfId="281" xr:uid="{00000000-0005-0000-0000-000050030000}"/>
    <cellStyle name="_ГПЛ для бизнес плана" xfId="8020" xr:uid="{00000000-0005-0000-0000-000051030000}"/>
    <cellStyle name="_ГПЛ для бизнес плана_справка по платным услугам" xfId="8021" xr:uid="{00000000-0005-0000-0000-000052030000}"/>
    <cellStyle name="_ДАСТУР макет" xfId="282" xr:uid="{00000000-0005-0000-0000-000053030000}"/>
    <cellStyle name="_ДАСТУР макет 2" xfId="283" xr:uid="{00000000-0005-0000-0000-000054030000}"/>
    <cellStyle name="_ДАСТУР макет 2_Прогноз_области_МВЭС_21.01.2014" xfId="8022" xr:uid="{00000000-0005-0000-0000-000055030000}"/>
    <cellStyle name="_ДАСТУР макет_01 МЕСЯЦЕВ_ИМОМУ" xfId="8023" xr:uid="{00000000-0005-0000-0000-000056030000}"/>
    <cellStyle name="_ДАСТУР макет_01 МЕСЯЦЕВ_ИМОМУ_Январь - декабрь 2013г" xfId="8024" xr:uid="{00000000-0005-0000-0000-000057030000}"/>
    <cellStyle name="_ДАСТУР макет_01 МЕСЯЦЕВ_ИМОМУ_Январь 2014г. 1-20 дней" xfId="8025" xr:uid="{00000000-0005-0000-0000-000058030000}"/>
    <cellStyle name="_ДАСТУР макет_01_РК 2014+" xfId="8026" xr:uid="{00000000-0005-0000-0000-000059030000}"/>
    <cellStyle name="_ДАСТУР макет_01_РК 2014+_доля экс" xfId="8027" xr:uid="{00000000-0005-0000-0000-00005A030000}"/>
    <cellStyle name="_ДАСТУР макет_01_РК 2014+_доля экс_Прогноз_области_МВЭС_21.01.2014" xfId="8028" xr:uid="{00000000-0005-0000-0000-00005B030000}"/>
    <cellStyle name="_ДАСТУР макет_01_РК 2014+_прогноз_2014_АП_16.09_КМ_30.09" xfId="8029" xr:uid="{00000000-0005-0000-0000-00005C030000}"/>
    <cellStyle name="_ДАСТУР макет_01_РК 2014+_прогноз_2014_АП_16.09_КМ_30.09_доля экс" xfId="8030" xr:uid="{00000000-0005-0000-0000-00005D030000}"/>
    <cellStyle name="_ДАСТУР макет_01_РК 2014+_прогноз_2014_АП_16.09_КМ_30.09_доля экс_Прогноз_области_МВЭС_21.01.2014" xfId="8031" xr:uid="{00000000-0005-0000-0000-00005E030000}"/>
    <cellStyle name="_ДАСТУР макет_01_РК 2014+_СВОД регионов приложение _2_МВЭС_13.11.2013" xfId="8032" xr:uid="{00000000-0005-0000-0000-00005F030000}"/>
    <cellStyle name="_ДАСТУР макет_01_РК 2014+_СВОД регионов приложение _2_МВЭС_13.11.2013_доля экс" xfId="8033" xr:uid="{00000000-0005-0000-0000-000060030000}"/>
    <cellStyle name="_ДАСТУР макет_01_РК 2014+_СВОД регионов приложение _2_МВЭС_13.11.2013_доля экс_Прогноз_области_МВЭС_21.01.2014" xfId="8034" xr:uid="{00000000-0005-0000-0000-000061030000}"/>
    <cellStyle name="_ДАСТУР макет_1. Промышленность измененная версия" xfId="284" xr:uid="{00000000-0005-0000-0000-000062030000}"/>
    <cellStyle name="_ДАСТУР макет_1па" xfId="285" xr:uid="{00000000-0005-0000-0000-000063030000}"/>
    <cellStyle name="_ДАСТУР макет_1па 2" xfId="8035" xr:uid="{00000000-0005-0000-0000-000064030000}"/>
    <cellStyle name="_ДАСТУР макет_1па 2_Прогноз_области_МВЭС_21.01.2014" xfId="8036" xr:uid="{00000000-0005-0000-0000-000065030000}"/>
    <cellStyle name="_ДАСТУР макет_1па_ВВП" xfId="286" xr:uid="{00000000-0005-0000-0000-000066030000}"/>
    <cellStyle name="_ДАСТУР макет_1па_Лист1" xfId="287" xr:uid="{00000000-0005-0000-0000-000067030000}"/>
    <cellStyle name="_ДАСТУР макет_1па_Пмин" xfId="288" xr:uid="{00000000-0005-0000-0000-000068030000}"/>
    <cellStyle name="_ДАСТУР макет_1па_Прогноз_области_МВЭС_21.01.2014" xfId="8037" xr:uid="{00000000-0005-0000-0000-000069030000}"/>
    <cellStyle name="_ДАСТУР макет_8- 9-10-жадвал" xfId="289" xr:uid="{00000000-0005-0000-0000-00006A030000}"/>
    <cellStyle name="_ДАСТУР макет_Import_Forecast(last)_12.09.11 (Ismailovu)" xfId="290" xr:uid="{00000000-0005-0000-0000-00006B030000}"/>
    <cellStyle name="_ДАСТУР макет_Import_Forecast(last)_12.09.11 (Ismailovu) 2" xfId="8038" xr:uid="{00000000-0005-0000-0000-00006C030000}"/>
    <cellStyle name="_ДАСТУР макет_Import_Forecast(last)_12.09.11 (Ismailovu) 2_Прогноз_области_МВЭС_21.01.2014" xfId="8039" xr:uid="{00000000-0005-0000-0000-00006D030000}"/>
    <cellStyle name="_ДАСТУР макет_Import_Forecast(last)_12.09.11 (Ismailovu)_ВВП" xfId="291" xr:uid="{00000000-0005-0000-0000-00006E030000}"/>
    <cellStyle name="_ДАСТУР макет_Import_Forecast(last)_12.09.11 (Ismailovu)_Лист1" xfId="292" xr:uid="{00000000-0005-0000-0000-00006F030000}"/>
    <cellStyle name="_ДАСТУР макет_Import_Forecast(last)_12.09.11 (Ismailovu)_Пмин" xfId="293" xr:uid="{00000000-0005-0000-0000-000070030000}"/>
    <cellStyle name="_ДАСТУР макет_Import_Forecast(last)_12.09.11 (Ismailovu)_Прогноз_области_МВЭС_21.01.2014" xfId="8040" xr:uid="{00000000-0005-0000-0000-000071030000}"/>
    <cellStyle name="_ДАСТУР макет_АК УНПрод. Макет таблиц дляМЭ 2010-2015гг (31.05.12г)" xfId="294" xr:uid="{00000000-0005-0000-0000-000072030000}"/>
    <cellStyle name="_ДАСТУР макет_АК УНПрод. Макет таблиц дляМЭ 2010-2015гг (31.05.12г)_Натур объемы для МЭ согласовано с Шеровым АК УзНГД от14.06.12г" xfId="295" xr:uid="{00000000-0005-0000-0000-000073030000}"/>
    <cellStyle name="_ДАСТУР макет_банк вилоят" xfId="296" xr:uid="{00000000-0005-0000-0000-000074030000}"/>
    <cellStyle name="_ДАСТУР макет_ВВП пром (2)" xfId="297" xr:uid="{00000000-0005-0000-0000-000075030000}"/>
    <cellStyle name="_ДАСТУР макет_ВВП пром (2)_Натур объемы для МЭ согласовано с Шеровым АК УзНГД от14.06.12г" xfId="298" xr:uid="{00000000-0005-0000-0000-000076030000}"/>
    <cellStyle name="_ДАСТУР макет_газомекость последний" xfId="299" xr:uid="{00000000-0005-0000-0000-000077030000}"/>
    <cellStyle name="_ДАСТУР макет_газомекость последний_Натур объемы для МЭ согласовано с Шеровым АК УзНГД от14.06.12г" xfId="300" xr:uid="{00000000-0005-0000-0000-000078030000}"/>
    <cellStyle name="_ДАСТУР макет_Демографик ва мехнат курсаткичлари 1995-2010" xfId="301" xr:uid="{00000000-0005-0000-0000-000079030000}"/>
    <cellStyle name="_ДАСТУР макет_Ден масса" xfId="302" xr:uid="{00000000-0005-0000-0000-00007A030000}"/>
    <cellStyle name="_ДАСТУР макет_Ден масса_ВВП" xfId="303" xr:uid="{00000000-0005-0000-0000-00007B030000}"/>
    <cellStyle name="_ДАСТУР макет_Ден масса_Лист1" xfId="304" xr:uid="{00000000-0005-0000-0000-00007C030000}"/>
    <cellStyle name="_ДАСТУР макет_Ден масса_Пмин" xfId="305" xr:uid="{00000000-0005-0000-0000-00007D030000}"/>
    <cellStyle name="_ДАСТУР макет_доля экс" xfId="8041" xr:uid="{00000000-0005-0000-0000-00007E030000}"/>
    <cellStyle name="_ДАСТУР макет_доля экс_Прогноз_области_МВЭС_21.01.2014" xfId="8042" xr:uid="{00000000-0005-0000-0000-00007F030000}"/>
    <cellStyle name="_ДАСТУР макет_импорт_2013_аппарат" xfId="8043" xr:uid="{00000000-0005-0000-0000-000080030000}"/>
    <cellStyle name="_ДАСТУР макет_импорт_2013_реальный" xfId="8044" xr:uid="{00000000-0005-0000-0000-000081030000}"/>
    <cellStyle name="_ДАСТУР макет_ИМПОРТОЗАМЕЩЕНИЕ" xfId="8045" xr:uid="{00000000-0005-0000-0000-000082030000}"/>
    <cellStyle name="_ДАСТУР макет_инвест-регион" xfId="306" xr:uid="{00000000-0005-0000-0000-000083030000}"/>
    <cellStyle name="_ДАСТУР макет_ИП 2014гг_19112013" xfId="307" xr:uid="{00000000-0005-0000-0000-000084030000}"/>
    <cellStyle name="_ДАСТУР макет_ИП-2016г. от 05.09.2015г." xfId="6557" xr:uid="{00000000-0005-0000-0000-000085030000}"/>
    <cellStyle name="_ДАСТУР макет_Карор буйича 31 октябр" xfId="308" xr:uid="{00000000-0005-0000-0000-000086030000}"/>
    <cellStyle name="_ДАСТУР макет_Карор буйича охирги" xfId="309" xr:uid="{00000000-0005-0000-0000-000087030000}"/>
    <cellStyle name="_ДАСТУР макет_Книга1 (10)" xfId="8046" xr:uid="{00000000-0005-0000-0000-000088030000}"/>
    <cellStyle name="_ДАСТУР макет_Копия 2014-1кв" xfId="8047" xr:uid="{00000000-0005-0000-0000-000089030000}"/>
    <cellStyle name="_ДАСТУР макет_Лист10" xfId="310" xr:uid="{00000000-0005-0000-0000-00008A030000}"/>
    <cellStyle name="_ДАСТУР макет_Лист2" xfId="311" xr:uid="{00000000-0005-0000-0000-00008B030000}"/>
    <cellStyle name="_ДАСТУР макет_Лист2 2" xfId="8048" xr:uid="{00000000-0005-0000-0000-00008C030000}"/>
    <cellStyle name="_ДАСТУР макет_Лист2 2_Прогноз_области_МВЭС_21.01.2014" xfId="8049" xr:uid="{00000000-0005-0000-0000-00008D030000}"/>
    <cellStyle name="_ДАСТУР макет_Лист2_1" xfId="312" xr:uid="{00000000-0005-0000-0000-00008E030000}"/>
    <cellStyle name="_ДАСТУР макет_Лист2_ВВП" xfId="313" xr:uid="{00000000-0005-0000-0000-00008F030000}"/>
    <cellStyle name="_ДАСТУР макет_Лист2_Лист1" xfId="314" xr:uid="{00000000-0005-0000-0000-000090030000}"/>
    <cellStyle name="_ДАСТУР макет_Лист2_Пмин" xfId="315" xr:uid="{00000000-0005-0000-0000-000091030000}"/>
    <cellStyle name="_ДАСТУР макет_Лист2_Прогноз_области_МВЭС_21.01.2014" xfId="8050" xr:uid="{00000000-0005-0000-0000-000092030000}"/>
    <cellStyle name="_ДАСТУР макет_Лист7" xfId="316" xr:uid="{00000000-0005-0000-0000-000093030000}"/>
    <cellStyle name="_ДАСТУР макет_Лист9" xfId="317" xr:uid="{00000000-0005-0000-0000-000094030000}"/>
    <cellStyle name="_ДАСТУР макет_Март 2012г" xfId="8051" xr:uid="{00000000-0005-0000-0000-000095030000}"/>
    <cellStyle name="_ДАСТУР макет_Март 2012г_Январь - декабрь 2013г" xfId="8052" xr:uid="{00000000-0005-0000-0000-000096030000}"/>
    <cellStyle name="_ДАСТУР макет_Март 2012г_Январь 2014г. 1-20 дней" xfId="8053" xr:uid="{00000000-0005-0000-0000-000097030000}"/>
    <cellStyle name="_ДАСТУР макет_Мощности за 2010-2015 в МЭ" xfId="318" xr:uid="{00000000-0005-0000-0000-000098030000}"/>
    <cellStyle name="_ДАСТУР макет_Натур объемы для МЭ согласовано с Шеровым АК УзНГД от14.06.12г" xfId="319" xr:uid="{00000000-0005-0000-0000-000099030000}"/>
    <cellStyle name="_ДАСТУР макет_Новые виды продукции 957" xfId="8054" xr:uid="{00000000-0005-0000-0000-00009A030000}"/>
    <cellStyle name="_ДАСТУР макет_Новые виды продукции 957 2" xfId="8055" xr:uid="{00000000-0005-0000-0000-00009B030000}"/>
    <cellStyle name="_ДАСТУР макет_ожид_отрасли_МВЭС" xfId="8056" xr:uid="{00000000-0005-0000-0000-00009C030000}"/>
    <cellStyle name="_ДАСТУР макет_Ожидаемые рабочие места" xfId="6558" xr:uid="{00000000-0005-0000-0000-00009D030000}"/>
    <cellStyle name="_ДАСТУР макет_перечень" xfId="320" xr:uid="{00000000-0005-0000-0000-00009E030000}"/>
    <cellStyle name="_ДАСТУР макет_Приложение _1+Свод МЭ (Охирги)" xfId="8057" xr:uid="{00000000-0005-0000-0000-00009F030000}"/>
    <cellStyle name="_ДАСТУР макет_Прогноз производства до конца 2011 года 20.04.2011г" xfId="321" xr:uid="{00000000-0005-0000-0000-0000A0030000}"/>
    <cellStyle name="_ДАСТУР макет_прогноз экспорта-2014г." xfId="8058" xr:uid="{00000000-0005-0000-0000-0000A1030000}"/>
    <cellStyle name="_ДАСТУР макет_прогноз экспорта-2014г._Книга1 (10)" xfId="8059" xr:uid="{00000000-0005-0000-0000-0000A2030000}"/>
    <cellStyle name="_ДАСТУР макет_прогноз_2 вар_Саидова_26.06.2014" xfId="8060" xr:uid="{00000000-0005-0000-0000-0000A3030000}"/>
    <cellStyle name="_ДАСТУР макет_Прогноз_2012_24.09.11" xfId="322" xr:uid="{00000000-0005-0000-0000-0000A4030000}"/>
    <cellStyle name="_ДАСТУР макет_Прогноз_2012_24.09.11_ВВП" xfId="323" xr:uid="{00000000-0005-0000-0000-0000A5030000}"/>
    <cellStyle name="_ДАСТУР макет_Прогноз_2012_24.09.11_Лист1" xfId="324" xr:uid="{00000000-0005-0000-0000-0000A6030000}"/>
    <cellStyle name="_ДАСТУР макет_Прогноз_2012_24.09.11_Пмин" xfId="325" xr:uid="{00000000-0005-0000-0000-0000A7030000}"/>
    <cellStyle name="_ДАСТУР макет_прогноз_2013_АП_18.12.2012" xfId="8061" xr:uid="{00000000-0005-0000-0000-0000A8030000}"/>
    <cellStyle name="_ДАСТУР макет_прогноз_2013_АП_18.12.2012_Январь - декабрь 2013г" xfId="8062" xr:uid="{00000000-0005-0000-0000-0000A9030000}"/>
    <cellStyle name="_ДАСТУР макет_прогноз_2013_АП_18.12.2012_Январь 2014г. 1-20 дней" xfId="8063" xr:uid="{00000000-0005-0000-0000-0000AA030000}"/>
    <cellStyle name="_ДАСТУР макет_Прогноз_области_МВЭС_21.01.2014" xfId="8064" xr:uid="{00000000-0005-0000-0000-0000AB030000}"/>
    <cellStyle name="_ДАСТУР макет_проект ИП -2016г. от 18.06.15г посл.." xfId="6559" xr:uid="{00000000-0005-0000-0000-0000AC030000}"/>
    <cellStyle name="_ДАСТУР макет_проект ИП -2016г. от 18.06.15г посл..Дилшод" xfId="6560" xr:uid="{00000000-0005-0000-0000-0000AD030000}"/>
    <cellStyle name="_ДАСТУР макет_Промышленность  исправленная мощность" xfId="326" xr:uid="{00000000-0005-0000-0000-0000AE030000}"/>
    <cellStyle name="_ДАСТУР макет_Промышленность Fayz Dekor" xfId="327" xr:uid="{00000000-0005-0000-0000-0000AF030000}"/>
    <cellStyle name="_ДАСТУР макет_Промышленность111111" xfId="328" xr:uid="{00000000-0005-0000-0000-0000B0030000}"/>
    <cellStyle name="_ДАСТУР макет_СВОД жадваллар-2009 6 ой" xfId="329" xr:uid="{00000000-0005-0000-0000-0000B1030000}"/>
    <cellStyle name="_ДАСТУР макет_СВОД жадваллар-2009 6 ой_Прогноз_области_МВЭС_21.01.2014" xfId="8065" xr:uid="{00000000-0005-0000-0000-0000B2030000}"/>
    <cellStyle name="_ДАСТУР макет_СВОД регионов приложение _2_МВЭС_13.11.2013" xfId="8066" xr:uid="{00000000-0005-0000-0000-0000B3030000}"/>
    <cellStyle name="_ДАСТУР макет_СВОД регионов приложение _2_МВЭС_13.11.2013_Прогноз_области_МВЭС_21.01.2014" xfId="8067" xr:uid="{00000000-0005-0000-0000-0000B4030000}"/>
    <cellStyle name="_ДАСТУР макет_сводная 1 пар (2)" xfId="330" xr:uid="{00000000-0005-0000-0000-0000B5030000}"/>
    <cellStyle name="_ДАСТУР макет_сводная 1 пар (2) 2" xfId="8068" xr:uid="{00000000-0005-0000-0000-0000B6030000}"/>
    <cellStyle name="_ДАСТУР макет_сводная 1 пар (2) 2_Прогноз_области_МВЭС_21.01.2014" xfId="8069" xr:uid="{00000000-0005-0000-0000-0000B7030000}"/>
    <cellStyle name="_ДАСТУР макет_сводная 1 пар (2)_ВВП" xfId="331" xr:uid="{00000000-0005-0000-0000-0000B8030000}"/>
    <cellStyle name="_ДАСТУР макет_сводная 1 пар (2)_Лист1" xfId="332" xr:uid="{00000000-0005-0000-0000-0000B9030000}"/>
    <cellStyle name="_ДАСТУР макет_сводная 1 пар (2)_Пмин" xfId="333" xr:uid="{00000000-0005-0000-0000-0000BA030000}"/>
    <cellStyle name="_ДАСТУР макет_сводная 1 пар (2)_Прогноз_области_МВЭС_21.01.2014" xfId="8070" xr:uid="{00000000-0005-0000-0000-0000BB030000}"/>
    <cellStyle name="_ДАСТУР макет_Сводная 1па (2)" xfId="334" xr:uid="{00000000-0005-0000-0000-0000BC030000}"/>
    <cellStyle name="_ДАСТУР макет_Сводная 1па (2) 2" xfId="8071" xr:uid="{00000000-0005-0000-0000-0000BD030000}"/>
    <cellStyle name="_ДАСТУР макет_Сводная 1па (2) 2_Прогноз_области_МВЭС_21.01.2014" xfId="8072" xr:uid="{00000000-0005-0000-0000-0000BE030000}"/>
    <cellStyle name="_ДАСТУР макет_Сводная 1па (2)_ВВП" xfId="335" xr:uid="{00000000-0005-0000-0000-0000BF030000}"/>
    <cellStyle name="_ДАСТУР макет_Сводная 1па (2)_Лист1" xfId="336" xr:uid="{00000000-0005-0000-0000-0000C0030000}"/>
    <cellStyle name="_ДАСТУР макет_Сводная 1па (2)_Пмин" xfId="337" xr:uid="{00000000-0005-0000-0000-0000C1030000}"/>
    <cellStyle name="_ДАСТУР макет_Сводная 1па (2)_Прогноз_области_МВЭС_21.01.2014" xfId="8073" xr:uid="{00000000-0005-0000-0000-0000C2030000}"/>
    <cellStyle name="_ДАСТУР макет_сводная 1пр (2)" xfId="338" xr:uid="{00000000-0005-0000-0000-0000C3030000}"/>
    <cellStyle name="_ДАСТУР макет_сводная 1пр (2) 2" xfId="8074" xr:uid="{00000000-0005-0000-0000-0000C4030000}"/>
    <cellStyle name="_ДАСТУР макет_сводная 1пр (2) 2_Прогноз_области_МВЭС_21.01.2014" xfId="8075" xr:uid="{00000000-0005-0000-0000-0000C5030000}"/>
    <cellStyle name="_ДАСТУР макет_сводная 1пр (2)_ВВП" xfId="339" xr:uid="{00000000-0005-0000-0000-0000C6030000}"/>
    <cellStyle name="_ДАСТУР макет_сводная 1пр (2)_Лист1" xfId="340" xr:uid="{00000000-0005-0000-0000-0000C7030000}"/>
    <cellStyle name="_ДАСТУР макет_сводная 1пр (2)_Пмин" xfId="341" xr:uid="{00000000-0005-0000-0000-0000C8030000}"/>
    <cellStyle name="_ДАСТУР макет_сводная 1пр (2)_Прогноз_области_МВЭС_21.01.2014" xfId="8076" xr:uid="{00000000-0005-0000-0000-0000C9030000}"/>
    <cellStyle name="_ДАСТУР макет_Сводная_(Кол-во)" xfId="342" xr:uid="{00000000-0005-0000-0000-0000CA030000}"/>
    <cellStyle name="_ДАСТУР макет_Сводный 2013 (ПСД)" xfId="343" xr:uid="{00000000-0005-0000-0000-0000CB030000}"/>
    <cellStyle name="_ДАСТУР макет_таб.3п для МинЭкон.2012-13г" xfId="344" xr:uid="{00000000-0005-0000-0000-0000CC030000}"/>
    <cellStyle name="_ДАСТУР макет_таб.3п для МинЭкон.2012-13г_Натур объемы для МЭ согласовано с Шеровым АК УзНГД от14.06.12г" xfId="345" xr:uid="{00000000-0005-0000-0000-0000CD030000}"/>
    <cellStyle name="_ДАСТУР макет_Территории" xfId="8077" xr:uid="{00000000-0005-0000-0000-0000CE030000}"/>
    <cellStyle name="_ДАСТУР макет_Территории_доля экс" xfId="8078" xr:uid="{00000000-0005-0000-0000-0000CF030000}"/>
    <cellStyle name="_ДАСТУР макет_Территории_доля экс_Прогноз_области_МВЭС_21.01.2014" xfId="8079" xr:uid="{00000000-0005-0000-0000-0000D0030000}"/>
    <cellStyle name="_ДАСТУР макет_Территории_прогноз_2014_АП_16.09_КМ_30.09" xfId="8080" xr:uid="{00000000-0005-0000-0000-0000D1030000}"/>
    <cellStyle name="_ДАСТУР макет_Территории_прогноз_2014_АП_16.09_КМ_30.09_доля экс" xfId="8081" xr:uid="{00000000-0005-0000-0000-0000D2030000}"/>
    <cellStyle name="_ДАСТУР макет_Территории_прогноз_2014_АП_16.09_КМ_30.09_доля экс_Прогноз_области_МВЭС_21.01.2014" xfId="8082" xr:uid="{00000000-0005-0000-0000-0000D3030000}"/>
    <cellStyle name="_ДАСТУР макет_Территории_СВОД регионов приложение _2_МВЭС_13.11.2013" xfId="8083" xr:uid="{00000000-0005-0000-0000-0000D4030000}"/>
    <cellStyle name="_ДАСТУР макет_Территории_СВОД регионов приложение _2_МВЭС_13.11.2013_доля экс" xfId="8084" xr:uid="{00000000-0005-0000-0000-0000D5030000}"/>
    <cellStyle name="_ДАСТУР макет_Территории_СВОД регионов приложение _2_МВЭС_13.11.2013_доля экс_Прогноз_области_МВЭС_21.01.2014" xfId="8085" xr:uid="{00000000-0005-0000-0000-0000D6030000}"/>
    <cellStyle name="_ДАСТУР макет_ТНП дамир ака" xfId="346" xr:uid="{00000000-0005-0000-0000-0000D7030000}"/>
    <cellStyle name="_ДАСТУР макет_Форма-ЯИЎ ва бандлик" xfId="6561" xr:uid="{00000000-0005-0000-0000-0000D8030000}"/>
    <cellStyle name="_ДАСТУР макет_экспорт импорт_Голышев_девальвация_16.09.2013" xfId="8086" xr:uid="{00000000-0005-0000-0000-0000D9030000}"/>
    <cellStyle name="_ДАСТУР макет_экспорт импорт_Голышев_девальвация_16.09.2013_Прогноз_области_МВЭС_21.01.2014" xfId="8087" xr:uid="{00000000-0005-0000-0000-0000DA030000}"/>
    <cellStyle name="_ДАСТУР макет_экспорт импорт_Голышев_девальвация_22.08.2013" xfId="8088" xr:uid="{00000000-0005-0000-0000-0000DB030000}"/>
    <cellStyle name="_ДАСТУР макет_экспорт импорт_Голышев_девальвация_22.08.2013_Прогноз_области_МВЭС_21.01.2014" xfId="8089" xr:uid="{00000000-0005-0000-0000-0000DC030000}"/>
    <cellStyle name="_ДАСТУР макет_Январь 2012г" xfId="8090" xr:uid="{00000000-0005-0000-0000-0000DD030000}"/>
    <cellStyle name="_ДАСТУР макет_Январь 2012г_Январь - декабрь 2013г" xfId="8091" xr:uid="{00000000-0005-0000-0000-0000DE030000}"/>
    <cellStyle name="_ДАСТУР макет_Январь 2012г_Январь 2014г. 1-20 дней" xfId="8092" xr:uid="{00000000-0005-0000-0000-0000DF030000}"/>
    <cellStyle name="_ДАСТУР макет-2" xfId="347" xr:uid="{00000000-0005-0000-0000-0000E0030000}"/>
    <cellStyle name="_ДАСТУР обл план 2007-09" xfId="348" xr:uid="{00000000-0005-0000-0000-0000E1030000}"/>
    <cellStyle name="_ДАСТУР обл план 2007-09 2" xfId="349" xr:uid="{00000000-0005-0000-0000-0000E2030000}"/>
    <cellStyle name="_ДАСТУР обл план 2007-09 2_Прогноз_области_МВЭС_21.01.2014" xfId="8093" xr:uid="{00000000-0005-0000-0000-0000E3030000}"/>
    <cellStyle name="_ДАСТУР обл план 2007-09_01 МЕСЯЦЕВ_ИМОМУ" xfId="8094" xr:uid="{00000000-0005-0000-0000-0000E4030000}"/>
    <cellStyle name="_ДАСТУР обл план 2007-09_01 МЕСЯЦЕВ_ИМОМУ_Январь - декабрь 2013г" xfId="8095" xr:uid="{00000000-0005-0000-0000-0000E5030000}"/>
    <cellStyle name="_ДАСТУР обл план 2007-09_01 МЕСЯЦЕВ_ИМОМУ_Январь 2014г. 1-20 дней" xfId="8096" xr:uid="{00000000-0005-0000-0000-0000E6030000}"/>
    <cellStyle name="_ДАСТУР обл план 2007-09_01_РК 2014+" xfId="8097" xr:uid="{00000000-0005-0000-0000-0000E7030000}"/>
    <cellStyle name="_ДАСТУР обл план 2007-09_01_РК 2014+_доля экс" xfId="8098" xr:uid="{00000000-0005-0000-0000-0000E8030000}"/>
    <cellStyle name="_ДАСТУР обл план 2007-09_01_РК 2014+_доля экс_Прогноз_области_МВЭС_21.01.2014" xfId="8099" xr:uid="{00000000-0005-0000-0000-0000E9030000}"/>
    <cellStyle name="_ДАСТУР обл план 2007-09_01_РК 2014+_прогноз_2014_АП_16.09_КМ_30.09" xfId="8100" xr:uid="{00000000-0005-0000-0000-0000EA030000}"/>
    <cellStyle name="_ДАСТУР обл план 2007-09_01_РК 2014+_прогноз_2014_АП_16.09_КМ_30.09_доля экс" xfId="8101" xr:uid="{00000000-0005-0000-0000-0000EB030000}"/>
    <cellStyle name="_ДАСТУР обл план 2007-09_01_РК 2014+_прогноз_2014_АП_16.09_КМ_30.09_доля экс_Прогноз_области_МВЭС_21.01.2014" xfId="8102" xr:uid="{00000000-0005-0000-0000-0000EC030000}"/>
    <cellStyle name="_ДАСТУР обл план 2007-09_01_РК 2014+_СВОД регионов приложение _2_МВЭС_13.11.2013" xfId="8103" xr:uid="{00000000-0005-0000-0000-0000ED030000}"/>
    <cellStyle name="_ДАСТУР обл план 2007-09_01_РК 2014+_СВОД регионов приложение _2_МВЭС_13.11.2013_доля экс" xfId="8104" xr:uid="{00000000-0005-0000-0000-0000EE030000}"/>
    <cellStyle name="_ДАСТУР обл план 2007-09_01_РК 2014+_СВОД регионов приложение _2_МВЭС_13.11.2013_доля экс_Прогноз_области_МВЭС_21.01.2014" xfId="8105" xr:uid="{00000000-0005-0000-0000-0000EF030000}"/>
    <cellStyle name="_ДАСТУР обл план 2007-09_1. Промышленность измененная версия" xfId="350" xr:uid="{00000000-0005-0000-0000-0000F0030000}"/>
    <cellStyle name="_ДАСТУР обл план 2007-09_1па" xfId="351" xr:uid="{00000000-0005-0000-0000-0000F1030000}"/>
    <cellStyle name="_ДАСТУР обл план 2007-09_1па 2" xfId="8106" xr:uid="{00000000-0005-0000-0000-0000F2030000}"/>
    <cellStyle name="_ДАСТУР обл план 2007-09_1па 2_Прогноз_области_МВЭС_21.01.2014" xfId="8107" xr:uid="{00000000-0005-0000-0000-0000F3030000}"/>
    <cellStyle name="_ДАСТУР обл план 2007-09_1па_ВВП" xfId="352" xr:uid="{00000000-0005-0000-0000-0000F4030000}"/>
    <cellStyle name="_ДАСТУР обл план 2007-09_1па_Лист1" xfId="353" xr:uid="{00000000-0005-0000-0000-0000F5030000}"/>
    <cellStyle name="_ДАСТУР обл план 2007-09_1па_Пмин" xfId="354" xr:uid="{00000000-0005-0000-0000-0000F6030000}"/>
    <cellStyle name="_ДАСТУР обл план 2007-09_1па_Прогноз_области_МВЭС_21.01.2014" xfId="8108" xr:uid="{00000000-0005-0000-0000-0000F7030000}"/>
    <cellStyle name="_ДАСТУР обл план 2007-09_8- 9-10-жадвал" xfId="355" xr:uid="{00000000-0005-0000-0000-0000F8030000}"/>
    <cellStyle name="_ДАСТУР обл план 2007-09_Import_Forecast(last)_12.09.11 (Ismailovu)" xfId="356" xr:uid="{00000000-0005-0000-0000-0000F9030000}"/>
    <cellStyle name="_ДАСТУР обл план 2007-09_Import_Forecast(last)_12.09.11 (Ismailovu) 2" xfId="8109" xr:uid="{00000000-0005-0000-0000-0000FA030000}"/>
    <cellStyle name="_ДАСТУР обл план 2007-09_Import_Forecast(last)_12.09.11 (Ismailovu) 2_Прогноз_области_МВЭС_21.01.2014" xfId="8110" xr:uid="{00000000-0005-0000-0000-0000FB030000}"/>
    <cellStyle name="_ДАСТУР обл план 2007-09_Import_Forecast(last)_12.09.11 (Ismailovu)_ВВП" xfId="357" xr:uid="{00000000-0005-0000-0000-0000FC030000}"/>
    <cellStyle name="_ДАСТУР обл план 2007-09_Import_Forecast(last)_12.09.11 (Ismailovu)_Лист1" xfId="358" xr:uid="{00000000-0005-0000-0000-0000FD030000}"/>
    <cellStyle name="_ДАСТУР обл план 2007-09_Import_Forecast(last)_12.09.11 (Ismailovu)_Пмин" xfId="359" xr:uid="{00000000-0005-0000-0000-0000FE030000}"/>
    <cellStyle name="_ДАСТУР обл план 2007-09_Import_Forecast(last)_12.09.11 (Ismailovu)_Прогноз_области_МВЭС_21.01.2014" xfId="8111" xr:uid="{00000000-0005-0000-0000-0000FF030000}"/>
    <cellStyle name="_ДАСТУР обл план 2007-09_АК УНПрод. Макет таблиц дляМЭ 2010-2015гг (31.05.12г)" xfId="360" xr:uid="{00000000-0005-0000-0000-000000040000}"/>
    <cellStyle name="_ДАСТУР обл план 2007-09_АК УНПрод. Макет таблиц дляМЭ 2010-2015гг (31.05.12г)_Натур объемы для МЭ согласовано с Шеровым АК УзНГД от14.06.12г" xfId="361" xr:uid="{00000000-0005-0000-0000-000001040000}"/>
    <cellStyle name="_ДАСТУР обл план 2007-09_банк вилоят" xfId="362" xr:uid="{00000000-0005-0000-0000-000002040000}"/>
    <cellStyle name="_ДАСТУР обл план 2007-09_ВВП пром (2)" xfId="363" xr:uid="{00000000-0005-0000-0000-000003040000}"/>
    <cellStyle name="_ДАСТУР обл план 2007-09_ВВП пром (2)_Натур объемы для МЭ согласовано с Шеровым АК УзНГД от14.06.12г" xfId="364" xr:uid="{00000000-0005-0000-0000-000004040000}"/>
    <cellStyle name="_ДАСТУР обл план 2007-09_газомекость последний" xfId="365" xr:uid="{00000000-0005-0000-0000-000005040000}"/>
    <cellStyle name="_ДАСТУР обл план 2007-09_газомекость последний_Натур объемы для МЭ согласовано с Шеровым АК УзНГД от14.06.12г" xfId="366" xr:uid="{00000000-0005-0000-0000-000006040000}"/>
    <cellStyle name="_ДАСТУР обл план 2007-09_Демографик ва мехнат курсаткичлари 1995-2010" xfId="367" xr:uid="{00000000-0005-0000-0000-000007040000}"/>
    <cellStyle name="_ДАСТУР обл план 2007-09_Ден масса" xfId="368" xr:uid="{00000000-0005-0000-0000-000008040000}"/>
    <cellStyle name="_ДАСТУР обл план 2007-09_Ден масса_ВВП" xfId="369" xr:uid="{00000000-0005-0000-0000-000009040000}"/>
    <cellStyle name="_ДАСТУР обл план 2007-09_Ден масса_Лист1" xfId="370" xr:uid="{00000000-0005-0000-0000-00000A040000}"/>
    <cellStyle name="_ДАСТУР обл план 2007-09_Ден масса_Пмин" xfId="371" xr:uid="{00000000-0005-0000-0000-00000B040000}"/>
    <cellStyle name="_ДАСТУР обл план 2007-09_доля экс" xfId="8112" xr:uid="{00000000-0005-0000-0000-00000C040000}"/>
    <cellStyle name="_ДАСТУР обл план 2007-09_доля экс_Прогноз_области_МВЭС_21.01.2014" xfId="8113" xr:uid="{00000000-0005-0000-0000-00000D040000}"/>
    <cellStyle name="_ДАСТУР обл план 2007-09_импорт_2013_аппарат" xfId="8114" xr:uid="{00000000-0005-0000-0000-00000E040000}"/>
    <cellStyle name="_ДАСТУР обл план 2007-09_импорт_2013_реальный" xfId="8115" xr:uid="{00000000-0005-0000-0000-00000F040000}"/>
    <cellStyle name="_ДАСТУР обл план 2007-09_ИМПОРТОЗАМЕЩЕНИЕ" xfId="8116" xr:uid="{00000000-0005-0000-0000-000010040000}"/>
    <cellStyle name="_ДАСТУР обл план 2007-09_инвест-регион" xfId="372" xr:uid="{00000000-0005-0000-0000-000011040000}"/>
    <cellStyle name="_ДАСТУР обл план 2007-09_ИП 2014гг_19112013" xfId="373" xr:uid="{00000000-0005-0000-0000-000012040000}"/>
    <cellStyle name="_ДАСТУР обл план 2007-09_ИП-2016г. от 05.09.2015г." xfId="6562" xr:uid="{00000000-0005-0000-0000-000013040000}"/>
    <cellStyle name="_ДАСТУР обл план 2007-09_Карор буйича 31 октябр" xfId="374" xr:uid="{00000000-0005-0000-0000-000014040000}"/>
    <cellStyle name="_ДАСТУР обл план 2007-09_Карор буйича охирги" xfId="375" xr:uid="{00000000-0005-0000-0000-000015040000}"/>
    <cellStyle name="_ДАСТУР обл план 2007-09_Книга1 (10)" xfId="8117" xr:uid="{00000000-0005-0000-0000-000016040000}"/>
    <cellStyle name="_ДАСТУР обл план 2007-09_Копия 2014-1кв" xfId="8118" xr:uid="{00000000-0005-0000-0000-000017040000}"/>
    <cellStyle name="_ДАСТУР обл план 2007-09_Лист10" xfId="376" xr:uid="{00000000-0005-0000-0000-000018040000}"/>
    <cellStyle name="_ДАСТУР обл план 2007-09_Лист2" xfId="377" xr:uid="{00000000-0005-0000-0000-000019040000}"/>
    <cellStyle name="_ДАСТУР обл план 2007-09_Лист2 2" xfId="8119" xr:uid="{00000000-0005-0000-0000-00001A040000}"/>
    <cellStyle name="_ДАСТУР обл план 2007-09_Лист2 2_Прогноз_области_МВЭС_21.01.2014" xfId="8120" xr:uid="{00000000-0005-0000-0000-00001B040000}"/>
    <cellStyle name="_ДАСТУР обл план 2007-09_Лист2_1" xfId="378" xr:uid="{00000000-0005-0000-0000-00001C040000}"/>
    <cellStyle name="_ДАСТУР обл план 2007-09_Лист2_ВВП" xfId="379" xr:uid="{00000000-0005-0000-0000-00001D040000}"/>
    <cellStyle name="_ДАСТУР обл план 2007-09_Лист2_Лист1" xfId="380" xr:uid="{00000000-0005-0000-0000-00001E040000}"/>
    <cellStyle name="_ДАСТУР обл план 2007-09_Лист2_Пмин" xfId="381" xr:uid="{00000000-0005-0000-0000-00001F040000}"/>
    <cellStyle name="_ДАСТУР обл план 2007-09_Лист2_Прогноз_области_МВЭС_21.01.2014" xfId="8121" xr:uid="{00000000-0005-0000-0000-000020040000}"/>
    <cellStyle name="_ДАСТУР обл план 2007-09_Лист7" xfId="382" xr:uid="{00000000-0005-0000-0000-000021040000}"/>
    <cellStyle name="_ДАСТУР обл план 2007-09_Лист9" xfId="383" xr:uid="{00000000-0005-0000-0000-000022040000}"/>
    <cellStyle name="_ДАСТУР обл план 2007-09_Март 2012г" xfId="8122" xr:uid="{00000000-0005-0000-0000-000023040000}"/>
    <cellStyle name="_ДАСТУР обл план 2007-09_Март 2012г_Январь - декабрь 2013г" xfId="8123" xr:uid="{00000000-0005-0000-0000-000024040000}"/>
    <cellStyle name="_ДАСТУР обл план 2007-09_Март 2012г_Январь 2014г. 1-20 дней" xfId="8124" xr:uid="{00000000-0005-0000-0000-000025040000}"/>
    <cellStyle name="_ДАСТУР обл план 2007-09_Мощности за 2010-2015 в МЭ" xfId="384" xr:uid="{00000000-0005-0000-0000-000026040000}"/>
    <cellStyle name="_ДАСТУР обл план 2007-09_Натур объемы для МЭ согласовано с Шеровым АК УзНГД от14.06.12г" xfId="385" xr:uid="{00000000-0005-0000-0000-000027040000}"/>
    <cellStyle name="_ДАСТУР обл план 2007-09_Новые виды продукции 957" xfId="8125" xr:uid="{00000000-0005-0000-0000-000028040000}"/>
    <cellStyle name="_ДАСТУР обл план 2007-09_Новые виды продукции 957 2" xfId="8126" xr:uid="{00000000-0005-0000-0000-000029040000}"/>
    <cellStyle name="_ДАСТУР обл план 2007-09_ожид_отрасли_МВЭС" xfId="8127" xr:uid="{00000000-0005-0000-0000-00002A040000}"/>
    <cellStyle name="_ДАСТУР обл план 2007-09_Ожидаемые рабочие места" xfId="6563" xr:uid="{00000000-0005-0000-0000-00002B040000}"/>
    <cellStyle name="_ДАСТУР обл план 2007-09_перечень" xfId="386" xr:uid="{00000000-0005-0000-0000-00002C040000}"/>
    <cellStyle name="_ДАСТУР обл план 2007-09_Приложение _1+Свод МЭ (Охирги)" xfId="8128" xr:uid="{00000000-0005-0000-0000-00002D040000}"/>
    <cellStyle name="_ДАСТУР обл план 2007-09_Прогноз производства до конца 2011 года 20.04.2011г" xfId="387" xr:uid="{00000000-0005-0000-0000-00002E040000}"/>
    <cellStyle name="_ДАСТУР обл план 2007-09_прогноз экспорта-2014г." xfId="8129" xr:uid="{00000000-0005-0000-0000-00002F040000}"/>
    <cellStyle name="_ДАСТУР обл план 2007-09_прогноз экспорта-2014г._Книга1 (10)" xfId="8130" xr:uid="{00000000-0005-0000-0000-000030040000}"/>
    <cellStyle name="_ДАСТУР обл план 2007-09_прогноз_2 вар_Саидова_26.06.2014" xfId="8131" xr:uid="{00000000-0005-0000-0000-000031040000}"/>
    <cellStyle name="_ДАСТУР обл план 2007-09_Прогноз_2012_24.09.11" xfId="388" xr:uid="{00000000-0005-0000-0000-000032040000}"/>
    <cellStyle name="_ДАСТУР обл план 2007-09_Прогноз_2012_24.09.11_ВВП" xfId="389" xr:uid="{00000000-0005-0000-0000-000033040000}"/>
    <cellStyle name="_ДАСТУР обл план 2007-09_Прогноз_2012_24.09.11_Лист1" xfId="390" xr:uid="{00000000-0005-0000-0000-000034040000}"/>
    <cellStyle name="_ДАСТУР обл план 2007-09_Прогноз_2012_24.09.11_Пмин" xfId="391" xr:uid="{00000000-0005-0000-0000-000035040000}"/>
    <cellStyle name="_ДАСТУР обл план 2007-09_прогноз_2013_АП_18.12.2012" xfId="8132" xr:uid="{00000000-0005-0000-0000-000036040000}"/>
    <cellStyle name="_ДАСТУР обл план 2007-09_прогноз_2013_АП_18.12.2012_Январь - декабрь 2013г" xfId="8133" xr:uid="{00000000-0005-0000-0000-000037040000}"/>
    <cellStyle name="_ДАСТУР обл план 2007-09_прогноз_2013_АП_18.12.2012_Январь 2014г. 1-20 дней" xfId="8134" xr:uid="{00000000-0005-0000-0000-000038040000}"/>
    <cellStyle name="_ДАСТУР обл план 2007-09_Прогноз_области_МВЭС_21.01.2014" xfId="8135" xr:uid="{00000000-0005-0000-0000-000039040000}"/>
    <cellStyle name="_ДАСТУР обл план 2007-09_проект ИП -2016г. от 18.06.15г посл.." xfId="6564" xr:uid="{00000000-0005-0000-0000-00003A040000}"/>
    <cellStyle name="_ДАСТУР обл план 2007-09_проект ИП -2016г. от 18.06.15г посл..Дилшод" xfId="6565" xr:uid="{00000000-0005-0000-0000-00003B040000}"/>
    <cellStyle name="_ДАСТУР обл план 2007-09_Промышленность  исправленная мощность" xfId="392" xr:uid="{00000000-0005-0000-0000-00003C040000}"/>
    <cellStyle name="_ДАСТУР обл план 2007-09_Промышленность Fayz Dekor" xfId="393" xr:uid="{00000000-0005-0000-0000-00003D040000}"/>
    <cellStyle name="_ДАСТУР обл план 2007-09_Промышленность111111" xfId="394" xr:uid="{00000000-0005-0000-0000-00003E040000}"/>
    <cellStyle name="_ДАСТУР обл план 2007-09_СВОД жадваллар-2009 6 ой" xfId="395" xr:uid="{00000000-0005-0000-0000-00003F040000}"/>
    <cellStyle name="_ДАСТУР обл план 2007-09_СВОД жадваллар-2009 6 ой_Прогноз_области_МВЭС_21.01.2014" xfId="8136" xr:uid="{00000000-0005-0000-0000-000040040000}"/>
    <cellStyle name="_ДАСТУР обл план 2007-09_СВОД регионов приложение _2_МВЭС_13.11.2013" xfId="8137" xr:uid="{00000000-0005-0000-0000-000041040000}"/>
    <cellStyle name="_ДАСТУР обл план 2007-09_СВОД регионов приложение _2_МВЭС_13.11.2013_Прогноз_области_МВЭС_21.01.2014" xfId="8138" xr:uid="{00000000-0005-0000-0000-000042040000}"/>
    <cellStyle name="_ДАСТУР обл план 2007-09_сводная 1 пар (2)" xfId="396" xr:uid="{00000000-0005-0000-0000-000043040000}"/>
    <cellStyle name="_ДАСТУР обл план 2007-09_сводная 1 пар (2) 2" xfId="8139" xr:uid="{00000000-0005-0000-0000-000044040000}"/>
    <cellStyle name="_ДАСТУР обл план 2007-09_сводная 1 пар (2) 2_Прогноз_области_МВЭС_21.01.2014" xfId="8140" xr:uid="{00000000-0005-0000-0000-000045040000}"/>
    <cellStyle name="_ДАСТУР обл план 2007-09_сводная 1 пар (2)_ВВП" xfId="397" xr:uid="{00000000-0005-0000-0000-000046040000}"/>
    <cellStyle name="_ДАСТУР обл план 2007-09_сводная 1 пар (2)_Лист1" xfId="398" xr:uid="{00000000-0005-0000-0000-000047040000}"/>
    <cellStyle name="_ДАСТУР обл план 2007-09_сводная 1 пар (2)_Пмин" xfId="399" xr:uid="{00000000-0005-0000-0000-000048040000}"/>
    <cellStyle name="_ДАСТУР обл план 2007-09_сводная 1 пар (2)_Прогноз_области_МВЭС_21.01.2014" xfId="8141" xr:uid="{00000000-0005-0000-0000-000049040000}"/>
    <cellStyle name="_ДАСТУР обл план 2007-09_Сводная 1па (2)" xfId="400" xr:uid="{00000000-0005-0000-0000-00004A040000}"/>
    <cellStyle name="_ДАСТУР обл план 2007-09_Сводная 1па (2) 2" xfId="8142" xr:uid="{00000000-0005-0000-0000-00004B040000}"/>
    <cellStyle name="_ДАСТУР обл план 2007-09_Сводная 1па (2) 2_Прогноз_области_МВЭС_21.01.2014" xfId="8143" xr:uid="{00000000-0005-0000-0000-00004C040000}"/>
    <cellStyle name="_ДАСТУР обл план 2007-09_Сводная 1па (2)_ВВП" xfId="401" xr:uid="{00000000-0005-0000-0000-00004D040000}"/>
    <cellStyle name="_ДАСТУР обл план 2007-09_Сводная 1па (2)_Лист1" xfId="402" xr:uid="{00000000-0005-0000-0000-00004E040000}"/>
    <cellStyle name="_ДАСТУР обл план 2007-09_Сводная 1па (2)_Пмин" xfId="403" xr:uid="{00000000-0005-0000-0000-00004F040000}"/>
    <cellStyle name="_ДАСТУР обл план 2007-09_Сводная 1па (2)_Прогноз_области_МВЭС_21.01.2014" xfId="8144" xr:uid="{00000000-0005-0000-0000-000050040000}"/>
    <cellStyle name="_ДАСТУР обл план 2007-09_сводная 1пр (2)" xfId="404" xr:uid="{00000000-0005-0000-0000-000051040000}"/>
    <cellStyle name="_ДАСТУР обл план 2007-09_сводная 1пр (2) 2" xfId="8145" xr:uid="{00000000-0005-0000-0000-000052040000}"/>
    <cellStyle name="_ДАСТУР обл план 2007-09_сводная 1пр (2) 2_Прогноз_области_МВЭС_21.01.2014" xfId="8146" xr:uid="{00000000-0005-0000-0000-000053040000}"/>
    <cellStyle name="_ДАСТУР обл план 2007-09_сводная 1пр (2)_ВВП" xfId="405" xr:uid="{00000000-0005-0000-0000-000054040000}"/>
    <cellStyle name="_ДАСТУР обл план 2007-09_сводная 1пр (2)_Лист1" xfId="406" xr:uid="{00000000-0005-0000-0000-000055040000}"/>
    <cellStyle name="_ДАСТУР обл план 2007-09_сводная 1пр (2)_Пмин" xfId="407" xr:uid="{00000000-0005-0000-0000-000056040000}"/>
    <cellStyle name="_ДАСТУР обл план 2007-09_сводная 1пр (2)_Прогноз_области_МВЭС_21.01.2014" xfId="8147" xr:uid="{00000000-0005-0000-0000-000057040000}"/>
    <cellStyle name="_ДАСТУР обл план 2007-09_Сводная_(Кол-во)" xfId="408" xr:uid="{00000000-0005-0000-0000-000058040000}"/>
    <cellStyle name="_ДАСТУР обл план 2007-09_Сводный 2013 (ПСД)" xfId="409" xr:uid="{00000000-0005-0000-0000-000059040000}"/>
    <cellStyle name="_ДАСТУР обл план 2007-09_таб.3п для МинЭкон.2012-13г" xfId="410" xr:uid="{00000000-0005-0000-0000-00005A040000}"/>
    <cellStyle name="_ДАСТУР обл план 2007-09_таб.3п для МинЭкон.2012-13г_Натур объемы для МЭ согласовано с Шеровым АК УзНГД от14.06.12г" xfId="411" xr:uid="{00000000-0005-0000-0000-00005B040000}"/>
    <cellStyle name="_ДАСТУР обл план 2007-09_Территории" xfId="8148" xr:uid="{00000000-0005-0000-0000-00005C040000}"/>
    <cellStyle name="_ДАСТУР обл план 2007-09_Территории_доля экс" xfId="8149" xr:uid="{00000000-0005-0000-0000-00005D040000}"/>
    <cellStyle name="_ДАСТУР обл план 2007-09_Территории_доля экс_Прогноз_области_МВЭС_21.01.2014" xfId="8150" xr:uid="{00000000-0005-0000-0000-00005E040000}"/>
    <cellStyle name="_ДАСТУР обл план 2007-09_Территории_прогноз_2014_АП_16.09_КМ_30.09" xfId="8151" xr:uid="{00000000-0005-0000-0000-00005F040000}"/>
    <cellStyle name="_ДАСТУР обл план 2007-09_Территории_прогноз_2014_АП_16.09_КМ_30.09_доля экс" xfId="8152" xr:uid="{00000000-0005-0000-0000-000060040000}"/>
    <cellStyle name="_ДАСТУР обл план 2007-09_Территории_прогноз_2014_АП_16.09_КМ_30.09_доля экс_Прогноз_области_МВЭС_21.01.2014" xfId="8153" xr:uid="{00000000-0005-0000-0000-000061040000}"/>
    <cellStyle name="_ДАСТУР обл план 2007-09_Территории_СВОД регионов приложение _2_МВЭС_13.11.2013" xfId="8154" xr:uid="{00000000-0005-0000-0000-000062040000}"/>
    <cellStyle name="_ДАСТУР обл план 2007-09_Территории_СВОД регионов приложение _2_МВЭС_13.11.2013_доля экс" xfId="8155" xr:uid="{00000000-0005-0000-0000-000063040000}"/>
    <cellStyle name="_ДАСТУР обл план 2007-09_Территории_СВОД регионов приложение _2_МВЭС_13.11.2013_доля экс_Прогноз_области_МВЭС_21.01.2014" xfId="8156" xr:uid="{00000000-0005-0000-0000-000064040000}"/>
    <cellStyle name="_ДАСТУР обл план 2007-09_ТНП дамир ака" xfId="412" xr:uid="{00000000-0005-0000-0000-000065040000}"/>
    <cellStyle name="_ДАСТУР обл план 2007-09_Форма-ЯИЎ ва бандлик" xfId="6566" xr:uid="{00000000-0005-0000-0000-000066040000}"/>
    <cellStyle name="_ДАСТУР обл план 2007-09_экспорт импорт_Голышев_девальвация_16.09.2013" xfId="8157" xr:uid="{00000000-0005-0000-0000-000067040000}"/>
    <cellStyle name="_ДАСТУР обл план 2007-09_экспорт импорт_Голышев_девальвация_16.09.2013_Прогноз_области_МВЭС_21.01.2014" xfId="8158" xr:uid="{00000000-0005-0000-0000-000068040000}"/>
    <cellStyle name="_ДАСТУР обл план 2007-09_экспорт импорт_Голышев_девальвация_22.08.2013" xfId="8159" xr:uid="{00000000-0005-0000-0000-000069040000}"/>
    <cellStyle name="_ДАСТУР обл план 2007-09_экспорт импорт_Голышев_девальвация_22.08.2013_Прогноз_области_МВЭС_21.01.2014" xfId="8160" xr:uid="{00000000-0005-0000-0000-00006A040000}"/>
    <cellStyle name="_ДАСТУР обл план 2007-09_Январь 2012г" xfId="8161" xr:uid="{00000000-0005-0000-0000-00006B040000}"/>
    <cellStyle name="_ДАСТУР обл план 2007-09_Январь 2012г_Январь - декабрь 2013г" xfId="8162" xr:uid="{00000000-0005-0000-0000-00006C040000}"/>
    <cellStyle name="_ДАСТУР обл план 2007-09_Январь 2012г_Январь 2014г. 1-20 дней" xfId="8163" xr:uid="{00000000-0005-0000-0000-00006D040000}"/>
    <cellStyle name="_ДЕКАБР~1" xfId="8164" xr:uid="{00000000-0005-0000-0000-00006E040000}"/>
    <cellStyle name="_Для МЭ СВОД" xfId="413" xr:uid="{00000000-0005-0000-0000-00006F040000}"/>
    <cellStyle name="_Для МЭ СВОД 2" xfId="8165" xr:uid="{00000000-0005-0000-0000-000070040000}"/>
    <cellStyle name="_Долг." xfId="414" xr:uid="{00000000-0005-0000-0000-000071040000}"/>
    <cellStyle name="_Долг. 2" xfId="8166" xr:uid="{00000000-0005-0000-0000-000072040000}"/>
    <cellStyle name="_Жадвал Фарух" xfId="8167" xr:uid="{00000000-0005-0000-0000-000073040000}"/>
    <cellStyle name="_жадваллар" xfId="6567" xr:uid="{00000000-0005-0000-0000-000074040000}"/>
    <cellStyle name="_Жиззах" xfId="415" xr:uid="{00000000-0005-0000-0000-000075040000}"/>
    <cellStyle name="_Жиззах 2" xfId="416" xr:uid="{00000000-0005-0000-0000-000076040000}"/>
    <cellStyle name="_Жиззах 2_Прогноз_области_МВЭС_21.01.2014" xfId="8168" xr:uid="{00000000-0005-0000-0000-000077040000}"/>
    <cellStyle name="_Жиззах_01 МЕСЯЦЕВ_ИМОМУ" xfId="8169" xr:uid="{00000000-0005-0000-0000-000078040000}"/>
    <cellStyle name="_Жиззах_01 МЕСЯЦЕВ_ИМОМУ_Январь - декабрь 2013г" xfId="8170" xr:uid="{00000000-0005-0000-0000-000079040000}"/>
    <cellStyle name="_Жиззах_01 МЕСЯЦЕВ_ИМОМУ_Январь 2014г. 1-20 дней" xfId="8171" xr:uid="{00000000-0005-0000-0000-00007A040000}"/>
    <cellStyle name="_Жиззах_01_РК 2014+" xfId="8172" xr:uid="{00000000-0005-0000-0000-00007B040000}"/>
    <cellStyle name="_Жиззах_01_РК 2014+_доля экс" xfId="8173" xr:uid="{00000000-0005-0000-0000-00007C040000}"/>
    <cellStyle name="_Жиззах_01_РК 2014+_доля экс_Прогноз_области_МВЭС_21.01.2014" xfId="8174" xr:uid="{00000000-0005-0000-0000-00007D040000}"/>
    <cellStyle name="_Жиззах_01_РК 2014+_прогноз_2014_АП_16.09_КМ_30.09" xfId="8175" xr:uid="{00000000-0005-0000-0000-00007E040000}"/>
    <cellStyle name="_Жиззах_01_РК 2014+_прогноз_2014_АП_16.09_КМ_30.09_доля экс" xfId="8176" xr:uid="{00000000-0005-0000-0000-00007F040000}"/>
    <cellStyle name="_Жиззах_01_РК 2014+_прогноз_2014_АП_16.09_КМ_30.09_доля экс_Прогноз_области_МВЭС_21.01.2014" xfId="8177" xr:uid="{00000000-0005-0000-0000-000080040000}"/>
    <cellStyle name="_Жиззах_01_РК 2014+_СВОД регионов приложение _2_МВЭС_13.11.2013" xfId="8178" xr:uid="{00000000-0005-0000-0000-000081040000}"/>
    <cellStyle name="_Жиззах_01_РК 2014+_СВОД регионов приложение _2_МВЭС_13.11.2013_доля экс" xfId="8179" xr:uid="{00000000-0005-0000-0000-000082040000}"/>
    <cellStyle name="_Жиззах_01_РК 2014+_СВОД регионов приложение _2_МВЭС_13.11.2013_доля экс_Прогноз_области_МВЭС_21.01.2014" xfId="8180" xr:uid="{00000000-0005-0000-0000-000083040000}"/>
    <cellStyle name="_Жиззах_1. Промышленность измененная версия" xfId="417" xr:uid="{00000000-0005-0000-0000-000084040000}"/>
    <cellStyle name="_Жиззах_1па" xfId="418" xr:uid="{00000000-0005-0000-0000-000085040000}"/>
    <cellStyle name="_Жиззах_1па 2" xfId="8181" xr:uid="{00000000-0005-0000-0000-000086040000}"/>
    <cellStyle name="_Жиззах_1па 2_Прогноз_области_МВЭС_21.01.2014" xfId="8182" xr:uid="{00000000-0005-0000-0000-000087040000}"/>
    <cellStyle name="_Жиззах_1па_ВВП" xfId="419" xr:uid="{00000000-0005-0000-0000-000088040000}"/>
    <cellStyle name="_Жиззах_1па_Лист1" xfId="420" xr:uid="{00000000-0005-0000-0000-000089040000}"/>
    <cellStyle name="_Жиззах_1па_Пмин" xfId="421" xr:uid="{00000000-0005-0000-0000-00008A040000}"/>
    <cellStyle name="_Жиззах_1па_Прогноз_области_МВЭС_21.01.2014" xfId="8183" xr:uid="{00000000-0005-0000-0000-00008B040000}"/>
    <cellStyle name="_Жиззах_8- 9-10-жадвал" xfId="422" xr:uid="{00000000-0005-0000-0000-00008C040000}"/>
    <cellStyle name="_Жиззах_Import_Forecast(last)_12.09.11 (Ismailovu)" xfId="423" xr:uid="{00000000-0005-0000-0000-00008D040000}"/>
    <cellStyle name="_Жиззах_Import_Forecast(last)_12.09.11 (Ismailovu) 2" xfId="8184" xr:uid="{00000000-0005-0000-0000-00008E040000}"/>
    <cellStyle name="_Жиззах_Import_Forecast(last)_12.09.11 (Ismailovu) 2_Прогноз_области_МВЭС_21.01.2014" xfId="8185" xr:uid="{00000000-0005-0000-0000-00008F040000}"/>
    <cellStyle name="_Жиззах_Import_Forecast(last)_12.09.11 (Ismailovu)_ВВП" xfId="424" xr:uid="{00000000-0005-0000-0000-000090040000}"/>
    <cellStyle name="_Жиззах_Import_Forecast(last)_12.09.11 (Ismailovu)_Лист1" xfId="425" xr:uid="{00000000-0005-0000-0000-000091040000}"/>
    <cellStyle name="_Жиззах_Import_Forecast(last)_12.09.11 (Ismailovu)_Пмин" xfId="426" xr:uid="{00000000-0005-0000-0000-000092040000}"/>
    <cellStyle name="_Жиззах_Import_Forecast(last)_12.09.11 (Ismailovu)_Прогноз_области_МВЭС_21.01.2014" xfId="8186" xr:uid="{00000000-0005-0000-0000-000093040000}"/>
    <cellStyle name="_Жиззах_АК УНПрод. Макет таблиц дляМЭ 2010-2015гг (31.05.12г)" xfId="427" xr:uid="{00000000-0005-0000-0000-000094040000}"/>
    <cellStyle name="_Жиззах_АК УНПрод. Макет таблиц дляМЭ 2010-2015гг (31.05.12г)_Натур объемы для МЭ согласовано с Шеровым АК УзНГД от14.06.12г" xfId="428" xr:uid="{00000000-0005-0000-0000-000095040000}"/>
    <cellStyle name="_Жиззах_банк вилоят" xfId="429" xr:uid="{00000000-0005-0000-0000-000096040000}"/>
    <cellStyle name="_Жиззах_ВВП пром (2)" xfId="430" xr:uid="{00000000-0005-0000-0000-000097040000}"/>
    <cellStyle name="_Жиззах_ВВП пром (2)_Натур объемы для МЭ согласовано с Шеровым АК УзНГД от14.06.12г" xfId="431" xr:uid="{00000000-0005-0000-0000-000098040000}"/>
    <cellStyle name="_Жиззах_газомекость последний" xfId="432" xr:uid="{00000000-0005-0000-0000-000099040000}"/>
    <cellStyle name="_Жиззах_газомекость последний_Натур объемы для МЭ согласовано с Шеровым АК УзНГД от14.06.12г" xfId="433" xr:uid="{00000000-0005-0000-0000-00009A040000}"/>
    <cellStyle name="_Жиззах_Демографик ва мехнат курсаткичлари 1995-2010" xfId="434" xr:uid="{00000000-0005-0000-0000-00009B040000}"/>
    <cellStyle name="_Жиззах_Ден масса" xfId="435" xr:uid="{00000000-0005-0000-0000-00009C040000}"/>
    <cellStyle name="_Жиззах_Ден масса_ВВП" xfId="436" xr:uid="{00000000-0005-0000-0000-00009D040000}"/>
    <cellStyle name="_Жиззах_Ден масса_Лист1" xfId="437" xr:uid="{00000000-0005-0000-0000-00009E040000}"/>
    <cellStyle name="_Жиззах_Ден масса_Пмин" xfId="438" xr:uid="{00000000-0005-0000-0000-00009F040000}"/>
    <cellStyle name="_Жиззах_доля экс" xfId="8187" xr:uid="{00000000-0005-0000-0000-0000A0040000}"/>
    <cellStyle name="_Жиззах_доля экс_Прогноз_области_МВЭС_21.01.2014" xfId="8188" xr:uid="{00000000-0005-0000-0000-0000A1040000}"/>
    <cellStyle name="_Жиззах_импорт_2013_аппарат" xfId="8189" xr:uid="{00000000-0005-0000-0000-0000A2040000}"/>
    <cellStyle name="_Жиззах_импорт_2013_реальный" xfId="8190" xr:uid="{00000000-0005-0000-0000-0000A3040000}"/>
    <cellStyle name="_Жиззах_ИМПОРТОЗАМЕЩЕНИЕ" xfId="8191" xr:uid="{00000000-0005-0000-0000-0000A4040000}"/>
    <cellStyle name="_Жиззах_инвест-регион" xfId="439" xr:uid="{00000000-0005-0000-0000-0000A5040000}"/>
    <cellStyle name="_Жиззах_ИП 2014гг_19112013" xfId="440" xr:uid="{00000000-0005-0000-0000-0000A6040000}"/>
    <cellStyle name="_Жиззах_ИП-2016г. от 05.09.2015г." xfId="6568" xr:uid="{00000000-0005-0000-0000-0000A7040000}"/>
    <cellStyle name="_Жиззах_Карор буйича 31 октябр" xfId="441" xr:uid="{00000000-0005-0000-0000-0000A8040000}"/>
    <cellStyle name="_Жиззах_Карор буйича охирги" xfId="442" xr:uid="{00000000-0005-0000-0000-0000A9040000}"/>
    <cellStyle name="_Жиззах_Книга1 (10)" xfId="8192" xr:uid="{00000000-0005-0000-0000-0000AA040000}"/>
    <cellStyle name="_Жиззах_Копия 2014-1кв" xfId="8193" xr:uid="{00000000-0005-0000-0000-0000AB040000}"/>
    <cellStyle name="_Жиззах_Лист10" xfId="443" xr:uid="{00000000-0005-0000-0000-0000AC040000}"/>
    <cellStyle name="_Жиззах_Лист2" xfId="444" xr:uid="{00000000-0005-0000-0000-0000AD040000}"/>
    <cellStyle name="_Жиззах_Лист2 2" xfId="8194" xr:uid="{00000000-0005-0000-0000-0000AE040000}"/>
    <cellStyle name="_Жиззах_Лист2 2_Прогноз_области_МВЭС_21.01.2014" xfId="8195" xr:uid="{00000000-0005-0000-0000-0000AF040000}"/>
    <cellStyle name="_Жиззах_Лист2_1" xfId="445" xr:uid="{00000000-0005-0000-0000-0000B0040000}"/>
    <cellStyle name="_Жиззах_Лист2_ВВП" xfId="446" xr:uid="{00000000-0005-0000-0000-0000B1040000}"/>
    <cellStyle name="_Жиззах_Лист2_Лист1" xfId="447" xr:uid="{00000000-0005-0000-0000-0000B2040000}"/>
    <cellStyle name="_Жиззах_Лист2_Пмин" xfId="448" xr:uid="{00000000-0005-0000-0000-0000B3040000}"/>
    <cellStyle name="_Жиззах_Лист2_Прогноз_области_МВЭС_21.01.2014" xfId="8196" xr:uid="{00000000-0005-0000-0000-0000B4040000}"/>
    <cellStyle name="_Жиззах_Лист7" xfId="449" xr:uid="{00000000-0005-0000-0000-0000B5040000}"/>
    <cellStyle name="_Жиззах_Лист9" xfId="450" xr:uid="{00000000-0005-0000-0000-0000B6040000}"/>
    <cellStyle name="_Жиззах_Март 2012г" xfId="8197" xr:uid="{00000000-0005-0000-0000-0000B7040000}"/>
    <cellStyle name="_Жиззах_Март 2012г_Январь - декабрь 2013г" xfId="8198" xr:uid="{00000000-0005-0000-0000-0000B8040000}"/>
    <cellStyle name="_Жиззах_Март 2012г_Январь 2014г. 1-20 дней" xfId="8199" xr:uid="{00000000-0005-0000-0000-0000B9040000}"/>
    <cellStyle name="_Жиззах_Мощности за 2010-2015 в МЭ" xfId="451" xr:uid="{00000000-0005-0000-0000-0000BA040000}"/>
    <cellStyle name="_Жиззах_Натур объемы для МЭ согласовано с Шеровым АК УзНГД от14.06.12г" xfId="452" xr:uid="{00000000-0005-0000-0000-0000BB040000}"/>
    <cellStyle name="_Жиззах_Новые виды продукции 957" xfId="8200" xr:uid="{00000000-0005-0000-0000-0000BC040000}"/>
    <cellStyle name="_Жиззах_Новые виды продукции 957 2" xfId="8201" xr:uid="{00000000-0005-0000-0000-0000BD040000}"/>
    <cellStyle name="_Жиззах_ожид_отрасли_МВЭС" xfId="8202" xr:uid="{00000000-0005-0000-0000-0000BE040000}"/>
    <cellStyle name="_Жиззах_Ожидаемые рабочие места" xfId="6569" xr:uid="{00000000-0005-0000-0000-0000BF040000}"/>
    <cellStyle name="_Жиззах_перечень" xfId="453" xr:uid="{00000000-0005-0000-0000-0000C0040000}"/>
    <cellStyle name="_Жиззах_Приложение _1+Свод МЭ (Охирги)" xfId="8203" xr:uid="{00000000-0005-0000-0000-0000C1040000}"/>
    <cellStyle name="_Жиззах_Прогноз производства до конца 2011 года 20.04.2011г" xfId="454" xr:uid="{00000000-0005-0000-0000-0000C2040000}"/>
    <cellStyle name="_Жиззах_прогноз экспорта-2014г." xfId="8204" xr:uid="{00000000-0005-0000-0000-0000C3040000}"/>
    <cellStyle name="_Жиззах_прогноз экспорта-2014г._Книга1 (10)" xfId="8205" xr:uid="{00000000-0005-0000-0000-0000C4040000}"/>
    <cellStyle name="_Жиззах_прогноз_2 вар_Саидова_26.06.2014" xfId="8206" xr:uid="{00000000-0005-0000-0000-0000C5040000}"/>
    <cellStyle name="_Жиззах_Прогноз_2012_24.09.11" xfId="455" xr:uid="{00000000-0005-0000-0000-0000C6040000}"/>
    <cellStyle name="_Жиззах_Прогноз_2012_24.09.11_ВВП" xfId="456" xr:uid="{00000000-0005-0000-0000-0000C7040000}"/>
    <cellStyle name="_Жиззах_Прогноз_2012_24.09.11_Лист1" xfId="457" xr:uid="{00000000-0005-0000-0000-0000C8040000}"/>
    <cellStyle name="_Жиззах_Прогноз_2012_24.09.11_Пмин" xfId="458" xr:uid="{00000000-0005-0000-0000-0000C9040000}"/>
    <cellStyle name="_Жиззах_прогноз_2013_АП_18.12.2012" xfId="8207" xr:uid="{00000000-0005-0000-0000-0000CA040000}"/>
    <cellStyle name="_Жиззах_прогноз_2013_АП_18.12.2012_Январь - декабрь 2013г" xfId="8208" xr:uid="{00000000-0005-0000-0000-0000CB040000}"/>
    <cellStyle name="_Жиззах_прогноз_2013_АП_18.12.2012_Январь 2014г. 1-20 дней" xfId="8209" xr:uid="{00000000-0005-0000-0000-0000CC040000}"/>
    <cellStyle name="_Жиззах_Прогноз_области_МВЭС_21.01.2014" xfId="8210" xr:uid="{00000000-0005-0000-0000-0000CD040000}"/>
    <cellStyle name="_Жиззах_проект ИП -2016г. от 18.06.15г посл.." xfId="6570" xr:uid="{00000000-0005-0000-0000-0000CE040000}"/>
    <cellStyle name="_Жиззах_проект ИП -2016г. от 18.06.15г посл..Дилшод" xfId="6571" xr:uid="{00000000-0005-0000-0000-0000CF040000}"/>
    <cellStyle name="_Жиззах_Промышленность  исправленная мощность" xfId="459" xr:uid="{00000000-0005-0000-0000-0000D0040000}"/>
    <cellStyle name="_Жиззах_Промышленность Fayz Dekor" xfId="460" xr:uid="{00000000-0005-0000-0000-0000D1040000}"/>
    <cellStyle name="_Жиззах_Промышленность111111" xfId="461" xr:uid="{00000000-0005-0000-0000-0000D2040000}"/>
    <cellStyle name="_Жиззах_СВОД жадваллар-2009 6 ой" xfId="462" xr:uid="{00000000-0005-0000-0000-0000D3040000}"/>
    <cellStyle name="_Жиззах_СВОД жадваллар-2009 6 ой_Прогноз_области_МВЭС_21.01.2014" xfId="8211" xr:uid="{00000000-0005-0000-0000-0000D4040000}"/>
    <cellStyle name="_Жиззах_СВОД регионов приложение _2_МВЭС_13.11.2013" xfId="8212" xr:uid="{00000000-0005-0000-0000-0000D5040000}"/>
    <cellStyle name="_Жиззах_СВОД регионов приложение _2_МВЭС_13.11.2013_Прогноз_области_МВЭС_21.01.2014" xfId="8213" xr:uid="{00000000-0005-0000-0000-0000D6040000}"/>
    <cellStyle name="_Жиззах_сводная 1 пар (2)" xfId="463" xr:uid="{00000000-0005-0000-0000-0000D7040000}"/>
    <cellStyle name="_Жиззах_сводная 1 пар (2) 2" xfId="8214" xr:uid="{00000000-0005-0000-0000-0000D8040000}"/>
    <cellStyle name="_Жиззах_сводная 1 пар (2) 2_Прогноз_области_МВЭС_21.01.2014" xfId="8215" xr:uid="{00000000-0005-0000-0000-0000D9040000}"/>
    <cellStyle name="_Жиззах_сводная 1 пар (2)_ВВП" xfId="464" xr:uid="{00000000-0005-0000-0000-0000DA040000}"/>
    <cellStyle name="_Жиззах_сводная 1 пар (2)_Лист1" xfId="465" xr:uid="{00000000-0005-0000-0000-0000DB040000}"/>
    <cellStyle name="_Жиззах_сводная 1 пар (2)_Пмин" xfId="466" xr:uid="{00000000-0005-0000-0000-0000DC040000}"/>
    <cellStyle name="_Жиззах_сводная 1 пар (2)_Прогноз_области_МВЭС_21.01.2014" xfId="8216" xr:uid="{00000000-0005-0000-0000-0000DD040000}"/>
    <cellStyle name="_Жиззах_Сводная 1па (2)" xfId="467" xr:uid="{00000000-0005-0000-0000-0000DE040000}"/>
    <cellStyle name="_Жиззах_Сводная 1па (2) 2" xfId="8217" xr:uid="{00000000-0005-0000-0000-0000DF040000}"/>
    <cellStyle name="_Жиззах_Сводная 1па (2) 2_Прогноз_области_МВЭС_21.01.2014" xfId="8218" xr:uid="{00000000-0005-0000-0000-0000E0040000}"/>
    <cellStyle name="_Жиззах_Сводная 1па (2)_ВВП" xfId="468" xr:uid="{00000000-0005-0000-0000-0000E1040000}"/>
    <cellStyle name="_Жиззах_Сводная 1па (2)_Лист1" xfId="469" xr:uid="{00000000-0005-0000-0000-0000E2040000}"/>
    <cellStyle name="_Жиззах_Сводная 1па (2)_Пмин" xfId="470" xr:uid="{00000000-0005-0000-0000-0000E3040000}"/>
    <cellStyle name="_Жиззах_Сводная 1па (2)_Прогноз_области_МВЭС_21.01.2014" xfId="8219" xr:uid="{00000000-0005-0000-0000-0000E4040000}"/>
    <cellStyle name="_Жиззах_сводная 1пр (2)" xfId="471" xr:uid="{00000000-0005-0000-0000-0000E5040000}"/>
    <cellStyle name="_Жиззах_сводная 1пр (2) 2" xfId="8220" xr:uid="{00000000-0005-0000-0000-0000E6040000}"/>
    <cellStyle name="_Жиззах_сводная 1пр (2) 2_Прогноз_области_МВЭС_21.01.2014" xfId="8221" xr:uid="{00000000-0005-0000-0000-0000E7040000}"/>
    <cellStyle name="_Жиззах_сводная 1пр (2)_ВВП" xfId="472" xr:uid="{00000000-0005-0000-0000-0000E8040000}"/>
    <cellStyle name="_Жиззах_сводная 1пр (2)_Лист1" xfId="473" xr:uid="{00000000-0005-0000-0000-0000E9040000}"/>
    <cellStyle name="_Жиззах_сводная 1пр (2)_Пмин" xfId="474" xr:uid="{00000000-0005-0000-0000-0000EA040000}"/>
    <cellStyle name="_Жиззах_сводная 1пр (2)_Прогноз_области_МВЭС_21.01.2014" xfId="8222" xr:uid="{00000000-0005-0000-0000-0000EB040000}"/>
    <cellStyle name="_Жиззах_Сводная_(Кол-во)" xfId="475" xr:uid="{00000000-0005-0000-0000-0000EC040000}"/>
    <cellStyle name="_Жиззах_Сводный 2013 (ПСД)" xfId="476" xr:uid="{00000000-0005-0000-0000-0000ED040000}"/>
    <cellStyle name="_Жиззах_таб.3п для МинЭкон.2012-13г" xfId="477" xr:uid="{00000000-0005-0000-0000-0000EE040000}"/>
    <cellStyle name="_Жиззах_таб.3п для МинЭкон.2012-13г_Натур объемы для МЭ согласовано с Шеровым АК УзНГД от14.06.12г" xfId="478" xr:uid="{00000000-0005-0000-0000-0000EF040000}"/>
    <cellStyle name="_Жиззах_Территории" xfId="8223" xr:uid="{00000000-0005-0000-0000-0000F0040000}"/>
    <cellStyle name="_Жиззах_Территории_доля экс" xfId="8224" xr:uid="{00000000-0005-0000-0000-0000F1040000}"/>
    <cellStyle name="_Жиззах_Территории_доля экс_Прогноз_области_МВЭС_21.01.2014" xfId="8225" xr:uid="{00000000-0005-0000-0000-0000F2040000}"/>
    <cellStyle name="_Жиззах_Территории_прогноз_2014_АП_16.09_КМ_30.09" xfId="8226" xr:uid="{00000000-0005-0000-0000-0000F3040000}"/>
    <cellStyle name="_Жиззах_Территории_прогноз_2014_АП_16.09_КМ_30.09_доля экс" xfId="8227" xr:uid="{00000000-0005-0000-0000-0000F4040000}"/>
    <cellStyle name="_Жиззах_Территории_прогноз_2014_АП_16.09_КМ_30.09_доля экс_Прогноз_области_МВЭС_21.01.2014" xfId="8228" xr:uid="{00000000-0005-0000-0000-0000F5040000}"/>
    <cellStyle name="_Жиззах_Территории_СВОД регионов приложение _2_МВЭС_13.11.2013" xfId="8229" xr:uid="{00000000-0005-0000-0000-0000F6040000}"/>
    <cellStyle name="_Жиззах_Территории_СВОД регионов приложение _2_МВЭС_13.11.2013_доля экс" xfId="8230" xr:uid="{00000000-0005-0000-0000-0000F7040000}"/>
    <cellStyle name="_Жиззах_Территории_СВОД регионов приложение _2_МВЭС_13.11.2013_доля экс_Прогноз_области_МВЭС_21.01.2014" xfId="8231" xr:uid="{00000000-0005-0000-0000-0000F8040000}"/>
    <cellStyle name="_Жиззах_ТНП дамир ака" xfId="479" xr:uid="{00000000-0005-0000-0000-0000F9040000}"/>
    <cellStyle name="_Жиззах_Форма-ЯИЎ ва бандлик" xfId="6572" xr:uid="{00000000-0005-0000-0000-0000FA040000}"/>
    <cellStyle name="_Жиззах_экспорт импорт_Голышев_девальвация_16.09.2013" xfId="8232" xr:uid="{00000000-0005-0000-0000-0000FB040000}"/>
    <cellStyle name="_Жиззах_экспорт импорт_Голышев_девальвация_16.09.2013_Прогноз_области_МВЭС_21.01.2014" xfId="8233" xr:uid="{00000000-0005-0000-0000-0000FC040000}"/>
    <cellStyle name="_Жиззах_экспорт импорт_Голышев_девальвация_22.08.2013" xfId="8234" xr:uid="{00000000-0005-0000-0000-0000FD040000}"/>
    <cellStyle name="_Жиззах_экспорт импорт_Голышев_девальвация_22.08.2013_Прогноз_области_МВЭС_21.01.2014" xfId="8235" xr:uid="{00000000-0005-0000-0000-0000FE040000}"/>
    <cellStyle name="_Жиззах_Январь 2012г" xfId="8236" xr:uid="{00000000-0005-0000-0000-0000FF040000}"/>
    <cellStyle name="_Жиззах_Январь 2012г_Январь - декабрь 2013г" xfId="8237" xr:uid="{00000000-0005-0000-0000-000000050000}"/>
    <cellStyle name="_Жиззах_Январь 2012г_Январь 2014г. 1-20 дней" xfId="8238" xr:uid="{00000000-0005-0000-0000-000001050000}"/>
    <cellStyle name="_инвестиции" xfId="480" xr:uid="{00000000-0005-0000-0000-000002050000}"/>
    <cellStyle name="_инвестиции_ВВП" xfId="481" xr:uid="{00000000-0005-0000-0000-000003050000}"/>
    <cellStyle name="_инвестиции_Лист1" xfId="482" xr:uid="{00000000-0005-0000-0000-000004050000}"/>
    <cellStyle name="_инвестиции_Пмин" xfId="483" xr:uid="{00000000-0005-0000-0000-000005050000}"/>
    <cellStyle name="_инвестиции_Прогноз_2012_24.09.11" xfId="484" xr:uid="{00000000-0005-0000-0000-000006050000}"/>
    <cellStyle name="_инвестиции_Прогноз_2012_24.09.11_ВВП" xfId="485" xr:uid="{00000000-0005-0000-0000-000007050000}"/>
    <cellStyle name="_инвестиции_Прогноз_2012_24.09.11_Лист1" xfId="486" xr:uid="{00000000-0005-0000-0000-000008050000}"/>
    <cellStyle name="_инвестиции_Прогноз_2012_24.09.11_Пмин" xfId="487" xr:uid="{00000000-0005-0000-0000-000009050000}"/>
    <cellStyle name="_индикатор" xfId="488" xr:uid="{00000000-0005-0000-0000-00000A050000}"/>
    <cellStyle name="_Итоги 1 кв.2011г" xfId="8239" xr:uid="{00000000-0005-0000-0000-00000B050000}"/>
    <cellStyle name="_Итоги 2010 года" xfId="8240" xr:uid="{00000000-0005-0000-0000-00000C050000}"/>
    <cellStyle name="_Итоги работ за март 2010 года" xfId="489" xr:uid="{00000000-0005-0000-0000-00000D050000}"/>
    <cellStyle name="_ИЮНЬ-3" xfId="8241" xr:uid="{00000000-0005-0000-0000-00000E050000}"/>
    <cellStyle name="_кабмин 2010 (2)" xfId="490" xr:uid="{00000000-0005-0000-0000-00000F050000}"/>
    <cellStyle name="_кабмин 2010 (2) 2" xfId="8242" xr:uid="{00000000-0005-0000-0000-000010050000}"/>
    <cellStyle name="_кабмин 2011" xfId="491" xr:uid="{00000000-0005-0000-0000-000011050000}"/>
    <cellStyle name="_кабмин 2011 2" xfId="8243" xr:uid="{00000000-0005-0000-0000-000012050000}"/>
    <cellStyle name="_КабМин_Мирзияеву" xfId="492" xr:uid="{00000000-0005-0000-0000-000013050000}"/>
    <cellStyle name="_КабМин_Мирзияеву 2" xfId="8244" xr:uid="{00000000-0005-0000-0000-000014050000}"/>
    <cellStyle name="_Касаначилик январ-март" xfId="493" xr:uid="{00000000-0005-0000-0000-000015050000}"/>
    <cellStyle name="_Касаначилик январ-март 2" xfId="494" xr:uid="{00000000-0005-0000-0000-000016050000}"/>
    <cellStyle name="_Касаначилик январ-март_ИМПОРТОЗАМЕЩЕНИЕ" xfId="8245" xr:uid="{00000000-0005-0000-0000-000017050000}"/>
    <cellStyle name="_Касаначилик январ-март_ИП 2014гг_19112013" xfId="495" xr:uid="{00000000-0005-0000-0000-000018050000}"/>
    <cellStyle name="_Касаначилик январ-март_Новые виды продукции 957" xfId="8246" xr:uid="{00000000-0005-0000-0000-000019050000}"/>
    <cellStyle name="_Касаначилик январ-март_Новые виды продукции 957 2" xfId="8247" xr:uid="{00000000-0005-0000-0000-00001A050000}"/>
    <cellStyle name="_Касаначилик январ-март_перечень" xfId="496" xr:uid="{00000000-0005-0000-0000-00001B050000}"/>
    <cellStyle name="_Касаначилик январ-март_Приложение _1+Свод МЭ (Охирги)" xfId="8248" xr:uid="{00000000-0005-0000-0000-00001C050000}"/>
    <cellStyle name="_Касаначилик январ-март_Сводная_(Кол-во)" xfId="497" xr:uid="{00000000-0005-0000-0000-00001D050000}"/>
    <cellStyle name="_Касаначилик январ-март_Сводный 2013 (ПСД)" xfId="498" xr:uid="{00000000-0005-0000-0000-00001E050000}"/>
    <cellStyle name="_Кашкадарё" xfId="499" xr:uid="{00000000-0005-0000-0000-00001F050000}"/>
    <cellStyle name="_Кашкадарё 2" xfId="500" xr:uid="{00000000-0005-0000-0000-000020050000}"/>
    <cellStyle name="_Кашкадарё 2_Прогноз_области_МВЭС_21.01.2014" xfId="8249" xr:uid="{00000000-0005-0000-0000-000021050000}"/>
    <cellStyle name="_Кашкадарё_01 МЕСЯЦЕВ_ИМОМУ" xfId="8250" xr:uid="{00000000-0005-0000-0000-000022050000}"/>
    <cellStyle name="_Кашкадарё_01 МЕСЯЦЕВ_ИМОМУ_Январь - декабрь 2013г" xfId="8251" xr:uid="{00000000-0005-0000-0000-000023050000}"/>
    <cellStyle name="_Кашкадарё_01 МЕСЯЦЕВ_ИМОМУ_Январь 2014г. 1-20 дней" xfId="8252" xr:uid="{00000000-0005-0000-0000-000024050000}"/>
    <cellStyle name="_Кашкадарё_01_РК 2014+" xfId="8253" xr:uid="{00000000-0005-0000-0000-000025050000}"/>
    <cellStyle name="_Кашкадарё_01_РК 2014+_доля экс" xfId="8254" xr:uid="{00000000-0005-0000-0000-000026050000}"/>
    <cellStyle name="_Кашкадарё_01_РК 2014+_доля экс_Прогноз_области_МВЭС_21.01.2014" xfId="8255" xr:uid="{00000000-0005-0000-0000-000027050000}"/>
    <cellStyle name="_Кашкадарё_01_РК 2014+_прогноз_2014_АП_16.09_КМ_30.09" xfId="8256" xr:uid="{00000000-0005-0000-0000-000028050000}"/>
    <cellStyle name="_Кашкадарё_01_РК 2014+_прогноз_2014_АП_16.09_КМ_30.09_доля экс" xfId="8257" xr:uid="{00000000-0005-0000-0000-000029050000}"/>
    <cellStyle name="_Кашкадарё_01_РК 2014+_прогноз_2014_АП_16.09_КМ_30.09_доля экс_Прогноз_области_МВЭС_21.01.2014" xfId="8258" xr:uid="{00000000-0005-0000-0000-00002A050000}"/>
    <cellStyle name="_Кашкадарё_01_РК 2014+_СВОД регионов приложение _2_МВЭС_13.11.2013" xfId="8259" xr:uid="{00000000-0005-0000-0000-00002B050000}"/>
    <cellStyle name="_Кашкадарё_01_РК 2014+_СВОД регионов приложение _2_МВЭС_13.11.2013_доля экс" xfId="8260" xr:uid="{00000000-0005-0000-0000-00002C050000}"/>
    <cellStyle name="_Кашкадарё_01_РК 2014+_СВОД регионов приложение _2_МВЭС_13.11.2013_доля экс_Прогноз_области_МВЭС_21.01.2014" xfId="8261" xr:uid="{00000000-0005-0000-0000-00002D050000}"/>
    <cellStyle name="_Кашкадарё_1. Промышленность измененная версия" xfId="501" xr:uid="{00000000-0005-0000-0000-00002E050000}"/>
    <cellStyle name="_Кашкадарё_1па" xfId="502" xr:uid="{00000000-0005-0000-0000-00002F050000}"/>
    <cellStyle name="_Кашкадарё_1па 2" xfId="8262" xr:uid="{00000000-0005-0000-0000-000030050000}"/>
    <cellStyle name="_Кашкадарё_1па 2_Прогноз_области_МВЭС_21.01.2014" xfId="8263" xr:uid="{00000000-0005-0000-0000-000031050000}"/>
    <cellStyle name="_Кашкадарё_1па_ВВП" xfId="503" xr:uid="{00000000-0005-0000-0000-000032050000}"/>
    <cellStyle name="_Кашкадарё_1па_Лист1" xfId="504" xr:uid="{00000000-0005-0000-0000-000033050000}"/>
    <cellStyle name="_Кашкадарё_1па_Пмин" xfId="505" xr:uid="{00000000-0005-0000-0000-000034050000}"/>
    <cellStyle name="_Кашкадарё_1па_Прогноз_области_МВЭС_21.01.2014" xfId="8264" xr:uid="{00000000-0005-0000-0000-000035050000}"/>
    <cellStyle name="_Кашкадарё_8- 9-10-жадвал" xfId="506" xr:uid="{00000000-0005-0000-0000-000036050000}"/>
    <cellStyle name="_Кашкадарё_Import_Forecast(last)_12.09.11 (Ismailovu)" xfId="507" xr:uid="{00000000-0005-0000-0000-000037050000}"/>
    <cellStyle name="_Кашкадарё_Import_Forecast(last)_12.09.11 (Ismailovu) 2" xfId="8265" xr:uid="{00000000-0005-0000-0000-000038050000}"/>
    <cellStyle name="_Кашкадарё_Import_Forecast(last)_12.09.11 (Ismailovu) 2_Прогноз_области_МВЭС_21.01.2014" xfId="8266" xr:uid="{00000000-0005-0000-0000-000039050000}"/>
    <cellStyle name="_Кашкадарё_Import_Forecast(last)_12.09.11 (Ismailovu)_ВВП" xfId="508" xr:uid="{00000000-0005-0000-0000-00003A050000}"/>
    <cellStyle name="_Кашкадарё_Import_Forecast(last)_12.09.11 (Ismailovu)_Лист1" xfId="509" xr:uid="{00000000-0005-0000-0000-00003B050000}"/>
    <cellStyle name="_Кашкадарё_Import_Forecast(last)_12.09.11 (Ismailovu)_Пмин" xfId="510" xr:uid="{00000000-0005-0000-0000-00003C050000}"/>
    <cellStyle name="_Кашкадарё_Import_Forecast(last)_12.09.11 (Ismailovu)_Прогноз_области_МВЭС_21.01.2014" xfId="8267" xr:uid="{00000000-0005-0000-0000-00003D050000}"/>
    <cellStyle name="_Кашкадарё_АК УНПрод. Макет таблиц дляМЭ 2010-2015гг (31.05.12г)" xfId="511" xr:uid="{00000000-0005-0000-0000-00003E050000}"/>
    <cellStyle name="_Кашкадарё_АК УНПрод. Макет таблиц дляМЭ 2010-2015гг (31.05.12г)_Натур объемы для МЭ согласовано с Шеровым АК УзНГД от14.06.12г" xfId="512" xr:uid="{00000000-0005-0000-0000-00003F050000}"/>
    <cellStyle name="_Кашкадарё_банк вилоят" xfId="513" xr:uid="{00000000-0005-0000-0000-000040050000}"/>
    <cellStyle name="_Кашкадарё_ВВП пром (2)" xfId="514" xr:uid="{00000000-0005-0000-0000-000041050000}"/>
    <cellStyle name="_Кашкадарё_ВВП пром (2)_Натур объемы для МЭ согласовано с Шеровым АК УзНГД от14.06.12г" xfId="515" xr:uid="{00000000-0005-0000-0000-000042050000}"/>
    <cellStyle name="_Кашкадарё_газомекость последний" xfId="516" xr:uid="{00000000-0005-0000-0000-000043050000}"/>
    <cellStyle name="_Кашкадарё_газомекость последний_Натур объемы для МЭ согласовано с Шеровым АК УзНГД от14.06.12г" xfId="517" xr:uid="{00000000-0005-0000-0000-000044050000}"/>
    <cellStyle name="_Кашкадарё_Демографик ва мехнат курсаткичлари 1995-2010" xfId="518" xr:uid="{00000000-0005-0000-0000-000045050000}"/>
    <cellStyle name="_Кашкадарё_Ден масса" xfId="519" xr:uid="{00000000-0005-0000-0000-000046050000}"/>
    <cellStyle name="_Кашкадарё_Ден масса_ВВП" xfId="520" xr:uid="{00000000-0005-0000-0000-000047050000}"/>
    <cellStyle name="_Кашкадарё_Ден масса_Лист1" xfId="521" xr:uid="{00000000-0005-0000-0000-000048050000}"/>
    <cellStyle name="_Кашкадарё_Ден масса_Пмин" xfId="522" xr:uid="{00000000-0005-0000-0000-000049050000}"/>
    <cellStyle name="_Кашкадарё_доля экс" xfId="8268" xr:uid="{00000000-0005-0000-0000-00004A050000}"/>
    <cellStyle name="_Кашкадарё_доля экс_Прогноз_области_МВЭС_21.01.2014" xfId="8269" xr:uid="{00000000-0005-0000-0000-00004B050000}"/>
    <cellStyle name="_Кашкадарё_импорт_2013_аппарат" xfId="8270" xr:uid="{00000000-0005-0000-0000-00004C050000}"/>
    <cellStyle name="_Кашкадарё_импорт_2013_реальный" xfId="8271" xr:uid="{00000000-0005-0000-0000-00004D050000}"/>
    <cellStyle name="_Кашкадарё_ИМПОРТОЗАМЕЩЕНИЕ" xfId="8272" xr:uid="{00000000-0005-0000-0000-00004E050000}"/>
    <cellStyle name="_Кашкадарё_инвест-регион" xfId="523" xr:uid="{00000000-0005-0000-0000-00004F050000}"/>
    <cellStyle name="_Кашкадарё_ИП 2014гг_19112013" xfId="524" xr:uid="{00000000-0005-0000-0000-000050050000}"/>
    <cellStyle name="_Кашкадарё_ИП-2016г. от 05.09.2015г." xfId="6573" xr:uid="{00000000-0005-0000-0000-000051050000}"/>
    <cellStyle name="_Кашкадарё_Карор буйича 31 октябр" xfId="525" xr:uid="{00000000-0005-0000-0000-000052050000}"/>
    <cellStyle name="_Кашкадарё_Карор буйича охирги" xfId="526" xr:uid="{00000000-0005-0000-0000-000053050000}"/>
    <cellStyle name="_Кашкадарё_Книга1 (10)" xfId="8273" xr:uid="{00000000-0005-0000-0000-000054050000}"/>
    <cellStyle name="_Кашкадарё_Копия 2014-1кв" xfId="8274" xr:uid="{00000000-0005-0000-0000-000055050000}"/>
    <cellStyle name="_Кашкадарё_Лист10" xfId="527" xr:uid="{00000000-0005-0000-0000-000056050000}"/>
    <cellStyle name="_Кашкадарё_Лист2" xfId="528" xr:uid="{00000000-0005-0000-0000-000057050000}"/>
    <cellStyle name="_Кашкадарё_Лист2 2" xfId="8275" xr:uid="{00000000-0005-0000-0000-000058050000}"/>
    <cellStyle name="_Кашкадарё_Лист2 2_Прогноз_области_МВЭС_21.01.2014" xfId="8276" xr:uid="{00000000-0005-0000-0000-000059050000}"/>
    <cellStyle name="_Кашкадарё_Лист2_1" xfId="529" xr:uid="{00000000-0005-0000-0000-00005A050000}"/>
    <cellStyle name="_Кашкадарё_Лист2_ВВП" xfId="530" xr:uid="{00000000-0005-0000-0000-00005B050000}"/>
    <cellStyle name="_Кашкадарё_Лист2_Лист1" xfId="531" xr:uid="{00000000-0005-0000-0000-00005C050000}"/>
    <cellStyle name="_Кашкадарё_Лист2_Пмин" xfId="532" xr:uid="{00000000-0005-0000-0000-00005D050000}"/>
    <cellStyle name="_Кашкадарё_Лист2_Прогноз_области_МВЭС_21.01.2014" xfId="8277" xr:uid="{00000000-0005-0000-0000-00005E050000}"/>
    <cellStyle name="_Кашкадарё_Лист7" xfId="533" xr:uid="{00000000-0005-0000-0000-00005F050000}"/>
    <cellStyle name="_Кашкадарё_Лист9" xfId="534" xr:uid="{00000000-0005-0000-0000-000060050000}"/>
    <cellStyle name="_Кашкадарё_Март 2012г" xfId="8278" xr:uid="{00000000-0005-0000-0000-000061050000}"/>
    <cellStyle name="_Кашкадарё_Март 2012г_Январь - декабрь 2013г" xfId="8279" xr:uid="{00000000-0005-0000-0000-000062050000}"/>
    <cellStyle name="_Кашкадарё_Март 2012г_Январь 2014г. 1-20 дней" xfId="8280" xr:uid="{00000000-0005-0000-0000-000063050000}"/>
    <cellStyle name="_Кашкадарё_Мощности за 2010-2015 в МЭ" xfId="535" xr:uid="{00000000-0005-0000-0000-000064050000}"/>
    <cellStyle name="_Кашкадарё_Натур объемы для МЭ согласовано с Шеровым АК УзНГД от14.06.12г" xfId="536" xr:uid="{00000000-0005-0000-0000-000065050000}"/>
    <cellStyle name="_Кашкадарё_Новые виды продукции 957" xfId="8281" xr:uid="{00000000-0005-0000-0000-000066050000}"/>
    <cellStyle name="_Кашкадарё_Новые виды продукции 957 2" xfId="8282" xr:uid="{00000000-0005-0000-0000-000067050000}"/>
    <cellStyle name="_Кашкадарё_ожид_отрасли_МВЭС" xfId="8283" xr:uid="{00000000-0005-0000-0000-000068050000}"/>
    <cellStyle name="_Кашкадарё_Ожидаемые рабочие места" xfId="6574" xr:uid="{00000000-0005-0000-0000-000069050000}"/>
    <cellStyle name="_Кашкадарё_перечень" xfId="537" xr:uid="{00000000-0005-0000-0000-00006A050000}"/>
    <cellStyle name="_Кашкадарё_Приложение _1+Свод МЭ (Охирги)" xfId="8284" xr:uid="{00000000-0005-0000-0000-00006B050000}"/>
    <cellStyle name="_Кашкадарё_Прогноз производства до конца 2011 года 20.04.2011г" xfId="538" xr:uid="{00000000-0005-0000-0000-00006C050000}"/>
    <cellStyle name="_Кашкадарё_прогноз экспорта-2014г." xfId="8285" xr:uid="{00000000-0005-0000-0000-00006D050000}"/>
    <cellStyle name="_Кашкадарё_прогноз экспорта-2014г._Книга1 (10)" xfId="8286" xr:uid="{00000000-0005-0000-0000-00006E050000}"/>
    <cellStyle name="_Кашкадарё_прогноз_2 вар_Саидова_26.06.2014" xfId="8287" xr:uid="{00000000-0005-0000-0000-00006F050000}"/>
    <cellStyle name="_Кашкадарё_Прогноз_2012_24.09.11" xfId="539" xr:uid="{00000000-0005-0000-0000-000070050000}"/>
    <cellStyle name="_Кашкадарё_Прогноз_2012_24.09.11_ВВП" xfId="540" xr:uid="{00000000-0005-0000-0000-000071050000}"/>
    <cellStyle name="_Кашкадарё_Прогноз_2012_24.09.11_Лист1" xfId="541" xr:uid="{00000000-0005-0000-0000-000072050000}"/>
    <cellStyle name="_Кашкадарё_Прогноз_2012_24.09.11_Пмин" xfId="542" xr:uid="{00000000-0005-0000-0000-000073050000}"/>
    <cellStyle name="_Кашкадарё_прогноз_2013_АП_18.12.2012" xfId="8288" xr:uid="{00000000-0005-0000-0000-000074050000}"/>
    <cellStyle name="_Кашкадарё_прогноз_2013_АП_18.12.2012_Январь - декабрь 2013г" xfId="8289" xr:uid="{00000000-0005-0000-0000-000075050000}"/>
    <cellStyle name="_Кашкадарё_прогноз_2013_АП_18.12.2012_Январь 2014г. 1-20 дней" xfId="8290" xr:uid="{00000000-0005-0000-0000-000076050000}"/>
    <cellStyle name="_Кашкадарё_Прогноз_области_МВЭС_21.01.2014" xfId="8291" xr:uid="{00000000-0005-0000-0000-000077050000}"/>
    <cellStyle name="_Кашкадарё_проект ИП -2016г. от 18.06.15г посл.." xfId="6575" xr:uid="{00000000-0005-0000-0000-000078050000}"/>
    <cellStyle name="_Кашкадарё_проект ИП -2016г. от 18.06.15г посл..Дилшод" xfId="6576" xr:uid="{00000000-0005-0000-0000-000079050000}"/>
    <cellStyle name="_Кашкадарё_Промышленность  исправленная мощность" xfId="543" xr:uid="{00000000-0005-0000-0000-00007A050000}"/>
    <cellStyle name="_Кашкадарё_Промышленность Fayz Dekor" xfId="544" xr:uid="{00000000-0005-0000-0000-00007B050000}"/>
    <cellStyle name="_Кашкадарё_Промышленность111111" xfId="545" xr:uid="{00000000-0005-0000-0000-00007C050000}"/>
    <cellStyle name="_Кашкадарё_СВОД жадваллар-2009 6 ой" xfId="546" xr:uid="{00000000-0005-0000-0000-00007D050000}"/>
    <cellStyle name="_Кашкадарё_СВОД жадваллар-2009 6 ой_Прогноз_области_МВЭС_21.01.2014" xfId="8292" xr:uid="{00000000-0005-0000-0000-00007E050000}"/>
    <cellStyle name="_Кашкадарё_СВОД регионов приложение _2_МВЭС_13.11.2013" xfId="8293" xr:uid="{00000000-0005-0000-0000-00007F050000}"/>
    <cellStyle name="_Кашкадарё_СВОД регионов приложение _2_МВЭС_13.11.2013_Прогноз_области_МВЭС_21.01.2014" xfId="8294" xr:uid="{00000000-0005-0000-0000-000080050000}"/>
    <cellStyle name="_Кашкадарё_сводная 1 пар (2)" xfId="547" xr:uid="{00000000-0005-0000-0000-000081050000}"/>
    <cellStyle name="_Кашкадарё_сводная 1 пар (2) 2" xfId="8295" xr:uid="{00000000-0005-0000-0000-000082050000}"/>
    <cellStyle name="_Кашкадарё_сводная 1 пар (2) 2_Прогноз_области_МВЭС_21.01.2014" xfId="8296" xr:uid="{00000000-0005-0000-0000-000083050000}"/>
    <cellStyle name="_Кашкадарё_сводная 1 пар (2)_ВВП" xfId="548" xr:uid="{00000000-0005-0000-0000-000084050000}"/>
    <cellStyle name="_Кашкадарё_сводная 1 пар (2)_Лист1" xfId="549" xr:uid="{00000000-0005-0000-0000-000085050000}"/>
    <cellStyle name="_Кашкадарё_сводная 1 пар (2)_Пмин" xfId="550" xr:uid="{00000000-0005-0000-0000-000086050000}"/>
    <cellStyle name="_Кашкадарё_сводная 1 пар (2)_Прогноз_области_МВЭС_21.01.2014" xfId="8297" xr:uid="{00000000-0005-0000-0000-000087050000}"/>
    <cellStyle name="_Кашкадарё_Сводная 1па (2)" xfId="551" xr:uid="{00000000-0005-0000-0000-000088050000}"/>
    <cellStyle name="_Кашкадарё_Сводная 1па (2) 2" xfId="8298" xr:uid="{00000000-0005-0000-0000-000089050000}"/>
    <cellStyle name="_Кашкадарё_Сводная 1па (2) 2_Прогноз_области_МВЭС_21.01.2014" xfId="8299" xr:uid="{00000000-0005-0000-0000-00008A050000}"/>
    <cellStyle name="_Кашкадарё_Сводная 1па (2)_ВВП" xfId="552" xr:uid="{00000000-0005-0000-0000-00008B050000}"/>
    <cellStyle name="_Кашкадарё_Сводная 1па (2)_Лист1" xfId="553" xr:uid="{00000000-0005-0000-0000-00008C050000}"/>
    <cellStyle name="_Кашкадарё_Сводная 1па (2)_Пмин" xfId="554" xr:uid="{00000000-0005-0000-0000-00008D050000}"/>
    <cellStyle name="_Кашкадарё_Сводная 1па (2)_Прогноз_области_МВЭС_21.01.2014" xfId="8300" xr:uid="{00000000-0005-0000-0000-00008E050000}"/>
    <cellStyle name="_Кашкадарё_сводная 1пр (2)" xfId="555" xr:uid="{00000000-0005-0000-0000-00008F050000}"/>
    <cellStyle name="_Кашкадарё_сводная 1пр (2) 2" xfId="8301" xr:uid="{00000000-0005-0000-0000-000090050000}"/>
    <cellStyle name="_Кашкадарё_сводная 1пр (2) 2_Прогноз_области_МВЭС_21.01.2014" xfId="8302" xr:uid="{00000000-0005-0000-0000-000091050000}"/>
    <cellStyle name="_Кашкадарё_сводная 1пр (2)_ВВП" xfId="556" xr:uid="{00000000-0005-0000-0000-000092050000}"/>
    <cellStyle name="_Кашкадарё_сводная 1пр (2)_Лист1" xfId="557" xr:uid="{00000000-0005-0000-0000-000093050000}"/>
    <cellStyle name="_Кашкадарё_сводная 1пр (2)_Пмин" xfId="558" xr:uid="{00000000-0005-0000-0000-000094050000}"/>
    <cellStyle name="_Кашкадарё_сводная 1пр (2)_Прогноз_области_МВЭС_21.01.2014" xfId="8303" xr:uid="{00000000-0005-0000-0000-000095050000}"/>
    <cellStyle name="_Кашкадарё_Сводная_(Кол-во)" xfId="559" xr:uid="{00000000-0005-0000-0000-000096050000}"/>
    <cellStyle name="_Кашкадарё_Сводный 2013 (ПСД)" xfId="560" xr:uid="{00000000-0005-0000-0000-000097050000}"/>
    <cellStyle name="_Кашкадарё_таб.3п для МинЭкон.2012-13г" xfId="561" xr:uid="{00000000-0005-0000-0000-000098050000}"/>
    <cellStyle name="_Кашкадарё_таб.3п для МинЭкон.2012-13г_Натур объемы для МЭ согласовано с Шеровым АК УзНГД от14.06.12г" xfId="562" xr:uid="{00000000-0005-0000-0000-000099050000}"/>
    <cellStyle name="_Кашкадарё_Территории" xfId="8304" xr:uid="{00000000-0005-0000-0000-00009A050000}"/>
    <cellStyle name="_Кашкадарё_Территории_доля экс" xfId="8305" xr:uid="{00000000-0005-0000-0000-00009B050000}"/>
    <cellStyle name="_Кашкадарё_Территории_доля экс_Прогноз_области_МВЭС_21.01.2014" xfId="8306" xr:uid="{00000000-0005-0000-0000-00009C050000}"/>
    <cellStyle name="_Кашкадарё_Территории_прогноз_2014_АП_16.09_КМ_30.09" xfId="8307" xr:uid="{00000000-0005-0000-0000-00009D050000}"/>
    <cellStyle name="_Кашкадарё_Территории_прогноз_2014_АП_16.09_КМ_30.09_доля экс" xfId="8308" xr:uid="{00000000-0005-0000-0000-00009E050000}"/>
    <cellStyle name="_Кашкадарё_Территории_прогноз_2014_АП_16.09_КМ_30.09_доля экс_Прогноз_области_МВЭС_21.01.2014" xfId="8309" xr:uid="{00000000-0005-0000-0000-00009F050000}"/>
    <cellStyle name="_Кашкадарё_Территории_СВОД регионов приложение _2_МВЭС_13.11.2013" xfId="8310" xr:uid="{00000000-0005-0000-0000-0000A0050000}"/>
    <cellStyle name="_Кашкадарё_Территории_СВОД регионов приложение _2_МВЭС_13.11.2013_доля экс" xfId="8311" xr:uid="{00000000-0005-0000-0000-0000A1050000}"/>
    <cellStyle name="_Кашкадарё_Территории_СВОД регионов приложение _2_МВЭС_13.11.2013_доля экс_Прогноз_области_МВЭС_21.01.2014" xfId="8312" xr:uid="{00000000-0005-0000-0000-0000A2050000}"/>
    <cellStyle name="_Кашкадарё_ТНП дамир ака" xfId="563" xr:uid="{00000000-0005-0000-0000-0000A3050000}"/>
    <cellStyle name="_Кашкадарё_Форма-ЯИЎ ва бандлик" xfId="6577" xr:uid="{00000000-0005-0000-0000-0000A4050000}"/>
    <cellStyle name="_Кашкадарё_экспорт импорт_Голышев_девальвация_16.09.2013" xfId="8313" xr:uid="{00000000-0005-0000-0000-0000A5050000}"/>
    <cellStyle name="_Кашкадарё_экспорт импорт_Голышев_девальвация_16.09.2013_Прогноз_области_МВЭС_21.01.2014" xfId="8314" xr:uid="{00000000-0005-0000-0000-0000A6050000}"/>
    <cellStyle name="_Кашкадарё_экспорт импорт_Голышев_девальвация_22.08.2013" xfId="8315" xr:uid="{00000000-0005-0000-0000-0000A7050000}"/>
    <cellStyle name="_Кашкадарё_экспорт импорт_Голышев_девальвация_22.08.2013_Прогноз_области_МВЭС_21.01.2014" xfId="8316" xr:uid="{00000000-0005-0000-0000-0000A8050000}"/>
    <cellStyle name="_Кашкадарё_Январь 2012г" xfId="8317" xr:uid="{00000000-0005-0000-0000-0000A9050000}"/>
    <cellStyle name="_Кашкадарё_Январь 2012г_Январь - декабрь 2013г" xfId="8318" xr:uid="{00000000-0005-0000-0000-0000AA050000}"/>
    <cellStyle name="_Кашкадарё_Январь 2012г_Январь 2014г. 1-20 дней" xfId="8319" xr:uid="{00000000-0005-0000-0000-0000AB050000}"/>
    <cellStyle name="_кишлокка ажратилган кредитлар  NEW" xfId="564" xr:uid="{00000000-0005-0000-0000-0000AC050000}"/>
    <cellStyle name="_Книга1" xfId="565" xr:uid="{00000000-0005-0000-0000-0000AD050000}"/>
    <cellStyle name="_Книга1 (16)" xfId="566" xr:uid="{00000000-0005-0000-0000-0000AE050000}"/>
    <cellStyle name="_Книга1 (16) 2" xfId="8320" xr:uid="{00000000-0005-0000-0000-0000AF050000}"/>
    <cellStyle name="_Книга1 (16) 2 2" xfId="8321" xr:uid="{00000000-0005-0000-0000-0000B0050000}"/>
    <cellStyle name="_Книга1 (16)_инв" xfId="8322" xr:uid="{00000000-0005-0000-0000-0000B1050000}"/>
    <cellStyle name="_Книга1 (16)_КМ 2012г (Восстановленный)" xfId="8323" xr:uid="{00000000-0005-0000-0000-0000B2050000}"/>
    <cellStyle name="_Книга1 (16)_Отчет КМ 9 мес 2011" xfId="8324" xr:uid="{00000000-0005-0000-0000-0000B3050000}"/>
    <cellStyle name="_Книга1 (16)_Отчеты КабМин 1 07 2011" xfId="8325" xr:uid="{00000000-0005-0000-0000-0000B4050000}"/>
    <cellStyle name="_Книга1 (16)_Отчеты КабМин 1 07 2011 2" xfId="8326" xr:uid="{00000000-0005-0000-0000-0000B5050000}"/>
    <cellStyle name="_Книга1 (16)_Таб  14" xfId="8327" xr:uid="{00000000-0005-0000-0000-0000B6050000}"/>
    <cellStyle name="_Книга1 (50)" xfId="567" xr:uid="{00000000-0005-0000-0000-0000B7050000}"/>
    <cellStyle name="_Книга1 (50) 2" xfId="8328" xr:uid="{00000000-0005-0000-0000-0000B8050000}"/>
    <cellStyle name="_Книга1 (50)_15 09" xfId="8329" xr:uid="{00000000-0005-0000-0000-0000B9050000}"/>
    <cellStyle name="_Книга1 (50)_15 09 2" xfId="8330" xr:uid="{00000000-0005-0000-0000-0000BA050000}"/>
    <cellStyle name="_Книга1 (50)_16 09" xfId="8331" xr:uid="{00000000-0005-0000-0000-0000BB050000}"/>
    <cellStyle name="_Книга1 (50)_16 09 2" xfId="8332" xr:uid="{00000000-0005-0000-0000-0000BC050000}"/>
    <cellStyle name="_Книга1 (50)_19 09" xfId="8333" xr:uid="{00000000-0005-0000-0000-0000BD050000}"/>
    <cellStyle name="_Книга1 (50)_19 09 2" xfId="8334" xr:uid="{00000000-0005-0000-0000-0000BE050000}"/>
    <cellStyle name="_Книга1 (50)_19 10" xfId="8335" xr:uid="{00000000-0005-0000-0000-0000BF050000}"/>
    <cellStyle name="_Книга1 (50)_20 09" xfId="8336" xr:uid="{00000000-0005-0000-0000-0000C0050000}"/>
    <cellStyle name="_Книга1 (50)_20 09 2" xfId="8337" xr:uid="{00000000-0005-0000-0000-0000C1050000}"/>
    <cellStyle name="_Книга1 (50)_20 10" xfId="8338" xr:uid="{00000000-0005-0000-0000-0000C2050000}"/>
    <cellStyle name="_Книга1 (50)_21 09" xfId="8339" xr:uid="{00000000-0005-0000-0000-0000C3050000}"/>
    <cellStyle name="_Книга1 (50)_21 09 2" xfId="8340" xr:uid="{00000000-0005-0000-0000-0000C4050000}"/>
    <cellStyle name="_Книга1 (50)_21 10" xfId="8341" xr:uid="{00000000-0005-0000-0000-0000C5050000}"/>
    <cellStyle name="_Книга1 (50)_22 09" xfId="8342" xr:uid="{00000000-0005-0000-0000-0000C6050000}"/>
    <cellStyle name="_Книга1 (50)_22 09 2" xfId="8343" xr:uid="{00000000-0005-0000-0000-0000C7050000}"/>
    <cellStyle name="_Книга1 (50)_23 09" xfId="8344" xr:uid="{00000000-0005-0000-0000-0000C8050000}"/>
    <cellStyle name="_Книга1 (50)_23 09 2" xfId="8345" xr:uid="{00000000-0005-0000-0000-0000C9050000}"/>
    <cellStyle name="_Книга1 (50)_24 09 (2)" xfId="8346" xr:uid="{00000000-0005-0000-0000-0000CA050000}"/>
    <cellStyle name="_Книга1 (50)_24 09 (2) 2" xfId="8347" xr:uid="{00000000-0005-0000-0000-0000CB050000}"/>
    <cellStyle name="_Книга1 (50)_24 10" xfId="8348" xr:uid="{00000000-0005-0000-0000-0000CC050000}"/>
    <cellStyle name="_Книга1 (50)_25 10" xfId="8349" xr:uid="{00000000-0005-0000-0000-0000CD050000}"/>
    <cellStyle name="_Книга1 (50)_26 10" xfId="8350" xr:uid="{00000000-0005-0000-0000-0000CE050000}"/>
    <cellStyle name="_Книга1 (50)_27 10" xfId="8351" xr:uid="{00000000-0005-0000-0000-0000CF050000}"/>
    <cellStyle name="_Книга1 (50)_28 09" xfId="8352" xr:uid="{00000000-0005-0000-0000-0000D0050000}"/>
    <cellStyle name="_Книга1 (50)_28 09 2" xfId="8353" xr:uid="{00000000-0005-0000-0000-0000D1050000}"/>
    <cellStyle name="_Книга1 (50)_28 10" xfId="8354" xr:uid="{00000000-0005-0000-0000-0000D2050000}"/>
    <cellStyle name="_Книга1 (50)_jjjj" xfId="8355" xr:uid="{00000000-0005-0000-0000-0000D3050000}"/>
    <cellStyle name="_Книга1 (50)_jjjj 2" xfId="8356" xr:uid="{00000000-0005-0000-0000-0000D4050000}"/>
    <cellStyle name="_Книга1 (50)_Ежед  отч  по производ " xfId="8357" xr:uid="{00000000-0005-0000-0000-0000D5050000}"/>
    <cellStyle name="_Книга1 (50)_Ежед  отч  по производ  2" xfId="8358" xr:uid="{00000000-0005-0000-0000-0000D6050000}"/>
    <cellStyle name="_Книга1 (50)_Книга1 (10)" xfId="8359" xr:uid="{00000000-0005-0000-0000-0000D7050000}"/>
    <cellStyle name="_Книга1 (50)_Книга1 (10) 2" xfId="8360" xr:uid="{00000000-0005-0000-0000-0000D8050000}"/>
    <cellStyle name="_Книга1 (50)_Книга2" xfId="8361" xr:uid="{00000000-0005-0000-0000-0000D9050000}"/>
    <cellStyle name="_Книга1 (50)_Книга2 2" xfId="8362" xr:uid="{00000000-0005-0000-0000-0000DA050000}"/>
    <cellStyle name="_Книга1 (50)_Копия 31 10" xfId="8363" xr:uid="{00000000-0005-0000-0000-0000DB050000}"/>
    <cellStyle name="_Книга1 (50)_Копия Темп на 2011г  225 -109 средневзвешенные цены октябрь факт (2)" xfId="8364" xr:uid="{00000000-0005-0000-0000-0000DC050000}"/>
    <cellStyle name="_Книга1 (50)_справка по платным услугам" xfId="8365" xr:uid="{00000000-0005-0000-0000-0000DD050000}"/>
    <cellStyle name="_Книга1 10" xfId="8366" xr:uid="{00000000-0005-0000-0000-0000DE050000}"/>
    <cellStyle name="_Книга1 2" xfId="8367" xr:uid="{00000000-0005-0000-0000-0000DF050000}"/>
    <cellStyle name="_Книга1 2 2" xfId="8368" xr:uid="{00000000-0005-0000-0000-0000E0050000}"/>
    <cellStyle name="_Книга1 3" xfId="8369" xr:uid="{00000000-0005-0000-0000-0000E1050000}"/>
    <cellStyle name="_Книга1 3 2" xfId="8370" xr:uid="{00000000-0005-0000-0000-0000E2050000}"/>
    <cellStyle name="_Книга1 4" xfId="8371" xr:uid="{00000000-0005-0000-0000-0000E3050000}"/>
    <cellStyle name="_Книга1 5" xfId="8372" xr:uid="{00000000-0005-0000-0000-0000E4050000}"/>
    <cellStyle name="_Книга1 6" xfId="8373" xr:uid="{00000000-0005-0000-0000-0000E5050000}"/>
    <cellStyle name="_Книга1 7" xfId="8374" xr:uid="{00000000-0005-0000-0000-0000E6050000}"/>
    <cellStyle name="_Книга1 8" xfId="8375" xr:uid="{00000000-0005-0000-0000-0000E7050000}"/>
    <cellStyle name="_Книга1 9" xfId="8376" xr:uid="{00000000-0005-0000-0000-0000E8050000}"/>
    <cellStyle name="_Книга1_инв" xfId="8377" xr:uid="{00000000-0005-0000-0000-0000E9050000}"/>
    <cellStyle name="_Книга1_Итоги 1 пол 2011г" xfId="8378" xr:uid="{00000000-0005-0000-0000-0000EA050000}"/>
    <cellStyle name="_Книга1_Итоги 9 мес 2011г" xfId="8379" xr:uid="{00000000-0005-0000-0000-0000EB050000}"/>
    <cellStyle name="_Книга1_КМ 2012г (Восстановленный)" xfId="8380" xr:uid="{00000000-0005-0000-0000-0000EC050000}"/>
    <cellStyle name="_Книга1_Отчет КМ 9 мес 2011" xfId="8381" xr:uid="{00000000-0005-0000-0000-0000ED050000}"/>
    <cellStyle name="_Книга1_Отчеты КабМин 1 07 2011" xfId="8382" xr:uid="{00000000-0005-0000-0000-0000EE050000}"/>
    <cellStyle name="_Книга1_Отчеты КабМин 1 07 2011 2" xfId="8383" xr:uid="{00000000-0005-0000-0000-0000EF050000}"/>
    <cellStyle name="_Книга1_пустографки 5611" xfId="568" xr:uid="{00000000-0005-0000-0000-0000F0050000}"/>
    <cellStyle name="_Книга1_пустографки 5611 2" xfId="8384" xr:uid="{00000000-0005-0000-0000-0000F1050000}"/>
    <cellStyle name="_Книга1_Расчеты" xfId="569" xr:uid="{00000000-0005-0000-0000-0000F2050000}"/>
    <cellStyle name="_Книга1_Расчеты 2" xfId="8385" xr:uid="{00000000-0005-0000-0000-0000F3050000}"/>
    <cellStyle name="_Книга1_Таб  14" xfId="8386" xr:uid="{00000000-0005-0000-0000-0000F4050000}"/>
    <cellStyle name="_Книга10" xfId="570" xr:uid="{00000000-0005-0000-0000-0000F5050000}"/>
    <cellStyle name="_Книга10 2" xfId="8387" xr:uid="{00000000-0005-0000-0000-0000F6050000}"/>
    <cellStyle name="_Книга10_PLAN 2010  (M300)" xfId="8388" xr:uid="{00000000-0005-0000-0000-0000F7050000}"/>
    <cellStyle name="_Книга2" xfId="571" xr:uid="{00000000-0005-0000-0000-0000F8050000}"/>
    <cellStyle name="_Книга2 (2)" xfId="572" xr:uid="{00000000-0005-0000-0000-0000F9050000}"/>
    <cellStyle name="_Книга2 (2) 2" xfId="8389" xr:uid="{00000000-0005-0000-0000-0000FA050000}"/>
    <cellStyle name="_Книга2 2" xfId="8390" xr:uid="{00000000-0005-0000-0000-0000FB050000}"/>
    <cellStyle name="_Книга2 3" xfId="8391" xr:uid="{00000000-0005-0000-0000-0000FC050000}"/>
    <cellStyle name="_Книга2 4" xfId="8392" xr:uid="{00000000-0005-0000-0000-0000FD050000}"/>
    <cellStyle name="_Книга2 5" xfId="8393" xr:uid="{00000000-0005-0000-0000-0000FE050000}"/>
    <cellStyle name="_Книга2 6" xfId="8394" xr:uid="{00000000-0005-0000-0000-0000FF050000}"/>
    <cellStyle name="_Книга2 7" xfId="8395" xr:uid="{00000000-0005-0000-0000-000000060000}"/>
    <cellStyle name="_Книга2 8" xfId="8396" xr:uid="{00000000-0005-0000-0000-000001060000}"/>
    <cellStyle name="_Книга2_PLAN 2010  (M300)" xfId="8397" xr:uid="{00000000-0005-0000-0000-000002060000}"/>
    <cellStyle name="_Книга2-1" xfId="573" xr:uid="{00000000-0005-0000-0000-000003060000}"/>
    <cellStyle name="_Книга2-1 2" xfId="8398" xr:uid="{00000000-0005-0000-0000-000004060000}"/>
    <cellStyle name="_Книга3" xfId="574" xr:uid="{00000000-0005-0000-0000-000005060000}"/>
    <cellStyle name="_Книга3 2" xfId="8399" xr:uid="{00000000-0005-0000-0000-000006060000}"/>
    <cellStyle name="_Книга3_ВВП" xfId="575" xr:uid="{00000000-0005-0000-0000-000007060000}"/>
    <cellStyle name="_Книга3_Лист1" xfId="576" xr:uid="{00000000-0005-0000-0000-000008060000}"/>
    <cellStyle name="_Книга3_Пмин" xfId="577" xr:uid="{00000000-0005-0000-0000-000009060000}"/>
    <cellStyle name="_Книга3_Прогноз_2012_24.09.11" xfId="578" xr:uid="{00000000-0005-0000-0000-00000A060000}"/>
    <cellStyle name="_Книга3_Прогноз_2012_24.09.11_ВВП" xfId="579" xr:uid="{00000000-0005-0000-0000-00000B060000}"/>
    <cellStyle name="_Книга3_Прогноз_2012_24.09.11_Лист1" xfId="580" xr:uid="{00000000-0005-0000-0000-00000C060000}"/>
    <cellStyle name="_Книга3_Прогноз_2012_24.09.11_Пмин" xfId="581" xr:uid="{00000000-0005-0000-0000-00000D060000}"/>
    <cellStyle name="_Конвер.2007 год.Январь." xfId="8400" xr:uid="{00000000-0005-0000-0000-00000E060000}"/>
    <cellStyle name="_КОНВЕРТАЦИЯ" xfId="8401" xr:uid="{00000000-0005-0000-0000-00000F060000}"/>
    <cellStyle name="_Конвертация за январь" xfId="8402" xr:uid="{00000000-0005-0000-0000-000010060000}"/>
    <cellStyle name="_Кооперация" xfId="582" xr:uid="{00000000-0005-0000-0000-000011060000}"/>
    <cellStyle name="_Кооперация 2" xfId="583" xr:uid="{00000000-0005-0000-0000-000012060000}"/>
    <cellStyle name="_Кооперация_ИМПОРТОЗАМЕЩЕНИЕ" xfId="8403" xr:uid="{00000000-0005-0000-0000-000013060000}"/>
    <cellStyle name="_Кооперация_ИП 2014гг_19112013" xfId="584" xr:uid="{00000000-0005-0000-0000-000014060000}"/>
    <cellStyle name="_Кооперация_Новые виды продукции 957" xfId="8404" xr:uid="{00000000-0005-0000-0000-000015060000}"/>
    <cellStyle name="_Кооперация_Новые виды продукции 957 2" xfId="8405" xr:uid="{00000000-0005-0000-0000-000016060000}"/>
    <cellStyle name="_Кооперация_перечень" xfId="585" xr:uid="{00000000-0005-0000-0000-000017060000}"/>
    <cellStyle name="_Кооперация_Приложение _1+Свод МЭ (Охирги)" xfId="8406" xr:uid="{00000000-0005-0000-0000-000018060000}"/>
    <cellStyle name="_Кооперация_Сводная_(Кол-во)" xfId="586" xr:uid="{00000000-0005-0000-0000-000019060000}"/>
    <cellStyle name="_Кооперация_Сводный 2013 (ПСД)" xfId="587" xr:uid="{00000000-0005-0000-0000-00001A060000}"/>
    <cellStyle name="_Копия 2 FS CABLE Case 2 (+ж+т¬ы, ¦¦L¦ ME, 250000+ы, CU8033,1¦т-+-б,¬щ--)" xfId="588" xr:uid="{00000000-0005-0000-0000-00001B060000}"/>
    <cellStyle name="_Копия 2 FS CABLE Case 2 (+ж+т¬ы, ¦¦L¦ ME, 250000+ы, CU8033,1¦т-+-б,¬щ--) 2" xfId="8407" xr:uid="{00000000-0005-0000-0000-00001C060000}"/>
    <cellStyle name="_Копия Для МЭ СВОД" xfId="589" xr:uid="{00000000-0005-0000-0000-00001D060000}"/>
    <cellStyle name="_Копия Для МЭ СВОД 2" xfId="8408" xr:uid="{00000000-0005-0000-0000-00001E060000}"/>
    <cellStyle name="_Копия Иктисод формалари о" xfId="590" xr:uid="{00000000-0005-0000-0000-00001F060000}"/>
    <cellStyle name="_Копия Иктисод формалари о 2" xfId="8409" xr:uid="{00000000-0005-0000-0000-000020060000}"/>
    <cellStyle name="_Копия Иктисод формалари о_1-день 20 00 часов" xfId="8410" xr:uid="{00000000-0005-0000-0000-000021060000}"/>
    <cellStyle name="_Копия Иктисод формалари о_3-день 13 00 часов" xfId="8411" xr:uid="{00000000-0005-0000-0000-000022060000}"/>
    <cellStyle name="_Копия Иктисод формалари о_3-день 18 00 часов" xfId="8412" xr:uid="{00000000-0005-0000-0000-000023060000}"/>
    <cellStyle name="_Копия Иктисод формалари о_4-день 18 00 часов" xfId="8413" xr:uid="{00000000-0005-0000-0000-000024060000}"/>
    <cellStyle name="_Копия Иктисод формалари о_5-день 18 00 часов" xfId="8414" xr:uid="{00000000-0005-0000-0000-000025060000}"/>
    <cellStyle name="_Копия Иктисод формалари о_ВТК экспорт" xfId="8415" xr:uid="{00000000-0005-0000-0000-000026060000}"/>
    <cellStyle name="_Копия Иктисод формалари о_Заем_181113г." xfId="591" xr:uid="{00000000-0005-0000-0000-000027060000}"/>
    <cellStyle name="_Копия Иктисод формалари о_Заем_ПСД_171113" xfId="592" xr:uid="{00000000-0005-0000-0000-000028060000}"/>
    <cellStyle name="_Копия Иктисод формалари о_Заем_ПСД_171113 2" xfId="593" xr:uid="{00000000-0005-0000-0000-000029060000}"/>
    <cellStyle name="_Копия Иктисод формалари о_Итоги 7-день 18 00 часов Last последний (1)" xfId="8416" xr:uid="{00000000-0005-0000-0000-00002A060000}"/>
    <cellStyle name="_Копия Иктисод формалари о_Нам дастур 2009-2012 (ўзбек)" xfId="594" xr:uid="{00000000-0005-0000-0000-00002B060000}"/>
    <cellStyle name="_Копия Иктисод формалари о_Прил_2-1,. 2-6 (ввод)-140114 (2)" xfId="595" xr:uid="{00000000-0005-0000-0000-00002C060000}"/>
    <cellStyle name="_Копия Касаначилик3" xfId="596" xr:uid="{00000000-0005-0000-0000-00002D060000}"/>
    <cellStyle name="_Копия Касаначилик3 2" xfId="597" xr:uid="{00000000-0005-0000-0000-00002E060000}"/>
    <cellStyle name="_Копия Касаначилик3_ИМПОРТОЗАМЕЩЕНИЕ" xfId="8417" xr:uid="{00000000-0005-0000-0000-00002F060000}"/>
    <cellStyle name="_Копия Касаначилик3_ИП 2014гг_19112013" xfId="598" xr:uid="{00000000-0005-0000-0000-000030060000}"/>
    <cellStyle name="_Копия Касаначилик3_Новые виды продукции 957" xfId="8418" xr:uid="{00000000-0005-0000-0000-000031060000}"/>
    <cellStyle name="_Копия Касаначилик3_Новые виды продукции 957 2" xfId="8419" xr:uid="{00000000-0005-0000-0000-000032060000}"/>
    <cellStyle name="_Копия Касаначилик3_перечень" xfId="599" xr:uid="{00000000-0005-0000-0000-000033060000}"/>
    <cellStyle name="_Копия Касаначилик3_Приложение _1+Свод МЭ (Охирги)" xfId="8420" xr:uid="{00000000-0005-0000-0000-000034060000}"/>
    <cellStyle name="_Копия Касаначилик3_Сводная_(Кол-во)" xfId="600" xr:uid="{00000000-0005-0000-0000-000035060000}"/>
    <cellStyle name="_Копия Касаначилик3_Сводный 2013 (ПСД)" xfId="601" xr:uid="{00000000-0005-0000-0000-000036060000}"/>
    <cellStyle name="_Коракалпогистон" xfId="6578" xr:uid="{00000000-0005-0000-0000-000037060000}"/>
    <cellStyle name="_КР1046-1047-1050 общий 18 графа на 24 марта" xfId="6579" xr:uid="{00000000-0005-0000-0000-000038060000}"/>
    <cellStyle name="_Лист2" xfId="602" xr:uid="{00000000-0005-0000-0000-000039060000}"/>
    <cellStyle name="_Лист2 2" xfId="8421" xr:uid="{00000000-0005-0000-0000-00003A060000}"/>
    <cellStyle name="_Лист2 2_Прогноз_области_МВЭС_21.01.2014" xfId="8422" xr:uid="{00000000-0005-0000-0000-00003B060000}"/>
    <cellStyle name="_Лист2_ВВП" xfId="603" xr:uid="{00000000-0005-0000-0000-00003C060000}"/>
    <cellStyle name="_Лист2_Лист1" xfId="604" xr:uid="{00000000-0005-0000-0000-00003D060000}"/>
    <cellStyle name="_Лист2_Пмин" xfId="605" xr:uid="{00000000-0005-0000-0000-00003E060000}"/>
    <cellStyle name="_Лист2_Прогноз_области_МВЭС_21.01.2014" xfId="8423" xr:uid="{00000000-0005-0000-0000-00003F060000}"/>
    <cellStyle name="_Локал на 16.11.09 " xfId="606" xr:uid="{00000000-0005-0000-0000-000040060000}"/>
    <cellStyle name="_Локализация 2000-2009 год" xfId="607" xr:uid="{00000000-0005-0000-0000-000041060000}"/>
    <cellStyle name="_Локализация на 21 02 09" xfId="608" xr:uid="{00000000-0005-0000-0000-000042060000}"/>
    <cellStyle name="_Локализация на 21 02 09 2" xfId="8424" xr:uid="{00000000-0005-0000-0000-000043060000}"/>
    <cellStyle name="_Май-2" xfId="8425" xr:uid="{00000000-0005-0000-0000-000044060000}"/>
    <cellStyle name="_Марказий банк" xfId="6580" xr:uid="{00000000-0005-0000-0000-000045060000}"/>
    <cellStyle name="_Март - 04" xfId="8426" xr:uid="{00000000-0005-0000-0000-000046060000}"/>
    <cellStyle name="_Март - 06 (1)" xfId="8427" xr:uid="{00000000-0005-0000-0000-000047060000}"/>
    <cellStyle name="_Март в Мин эк" xfId="609" xr:uid="{00000000-0005-0000-0000-000048060000}"/>
    <cellStyle name="_Март в Мин эк 2" xfId="610" xr:uid="{00000000-0005-0000-0000-000049060000}"/>
    <cellStyle name="_Март в Мин эк_ИМПОРТОЗАМЕЩЕНИЕ" xfId="8428" xr:uid="{00000000-0005-0000-0000-00004A060000}"/>
    <cellStyle name="_Март в Мин эк_ИП 2014гг_19112013" xfId="611" xr:uid="{00000000-0005-0000-0000-00004B060000}"/>
    <cellStyle name="_Март в Мин эк_Новые виды продукции 957" xfId="8429" xr:uid="{00000000-0005-0000-0000-00004C060000}"/>
    <cellStyle name="_Март в Мин эк_Новые виды продукции 957 2" xfId="8430" xr:uid="{00000000-0005-0000-0000-00004D060000}"/>
    <cellStyle name="_Март в Мин эк_перечень" xfId="612" xr:uid="{00000000-0005-0000-0000-00004E060000}"/>
    <cellStyle name="_Март в Мин эк_Приложение _1+Свод МЭ (Охирги)" xfId="8431" xr:uid="{00000000-0005-0000-0000-00004F060000}"/>
    <cellStyle name="_Март в Мин эк_Сводная_(Кол-во)" xfId="613" xr:uid="{00000000-0005-0000-0000-000050060000}"/>
    <cellStyle name="_Март в Мин эк_Сводный 2013 (ПСД)" xfId="614" xr:uid="{00000000-0005-0000-0000-000051060000}"/>
    <cellStyle name="_Март~Май" xfId="615" xr:uid="{00000000-0005-0000-0000-000052060000}"/>
    <cellStyle name="_Март~Май 2" xfId="8432" xr:uid="{00000000-0005-0000-0000-000053060000}"/>
    <cellStyle name="_МВЭС" xfId="616" xr:uid="{00000000-0005-0000-0000-000054060000}"/>
    <cellStyle name="_МОЛИЯ даромад-харажат" xfId="617" xr:uid="{00000000-0005-0000-0000-000055060000}"/>
    <cellStyle name="_МОЛИЯ даромад-харажат 2" xfId="8433" xr:uid="{00000000-0005-0000-0000-000056060000}"/>
    <cellStyle name="_МОЛИЯ даромад-харажат_Прогноз_области_МВЭС_21.01.2014" xfId="8434" xr:uid="{00000000-0005-0000-0000-000057060000}"/>
    <cellStyle name="_МШМ таблица" xfId="618" xr:uid="{00000000-0005-0000-0000-000058060000}"/>
    <cellStyle name="_МШМ таблица 2" xfId="8435" xr:uid="{00000000-0005-0000-0000-000059060000}"/>
    <cellStyle name="_нам" xfId="619" xr:uid="{00000000-0005-0000-0000-00005A060000}"/>
    <cellStyle name="_Наманган" xfId="620" xr:uid="{00000000-0005-0000-0000-00005B060000}"/>
    <cellStyle name="_Наманган-1" xfId="621" xr:uid="{00000000-0005-0000-0000-00005C060000}"/>
    <cellStyle name="_Наманган-1 2" xfId="622" xr:uid="{00000000-0005-0000-0000-00005D060000}"/>
    <cellStyle name="_Наманган-1 2_Прогноз_области_МВЭС_21.01.2014" xfId="8436" xr:uid="{00000000-0005-0000-0000-00005E060000}"/>
    <cellStyle name="_Наманган-1_01 МЕСЯЦЕВ_ИМОМУ" xfId="8437" xr:uid="{00000000-0005-0000-0000-00005F060000}"/>
    <cellStyle name="_Наманган-1_01 МЕСЯЦЕВ_ИМОМУ_Январь - декабрь 2013г" xfId="8438" xr:uid="{00000000-0005-0000-0000-000060060000}"/>
    <cellStyle name="_Наманган-1_01 МЕСЯЦЕВ_ИМОМУ_Январь 2014г. 1-20 дней" xfId="8439" xr:uid="{00000000-0005-0000-0000-000061060000}"/>
    <cellStyle name="_Наманган-1_01_РК 2014+" xfId="8440" xr:uid="{00000000-0005-0000-0000-000062060000}"/>
    <cellStyle name="_Наманган-1_01_РК 2014+_доля экс" xfId="8441" xr:uid="{00000000-0005-0000-0000-000063060000}"/>
    <cellStyle name="_Наманган-1_01_РК 2014+_доля экс_Прогноз_области_МВЭС_21.01.2014" xfId="8442" xr:uid="{00000000-0005-0000-0000-000064060000}"/>
    <cellStyle name="_Наманган-1_01_РК 2014+_прогноз_2014_АП_16.09_КМ_30.09" xfId="8443" xr:uid="{00000000-0005-0000-0000-000065060000}"/>
    <cellStyle name="_Наманган-1_01_РК 2014+_прогноз_2014_АП_16.09_КМ_30.09_доля экс" xfId="8444" xr:uid="{00000000-0005-0000-0000-000066060000}"/>
    <cellStyle name="_Наманган-1_01_РК 2014+_прогноз_2014_АП_16.09_КМ_30.09_доля экс_Прогноз_области_МВЭС_21.01.2014" xfId="8445" xr:uid="{00000000-0005-0000-0000-000067060000}"/>
    <cellStyle name="_Наманган-1_01_РК 2014+_СВОД регионов приложение _2_МВЭС_13.11.2013" xfId="8446" xr:uid="{00000000-0005-0000-0000-000068060000}"/>
    <cellStyle name="_Наманган-1_01_РК 2014+_СВОД регионов приложение _2_МВЭС_13.11.2013_доля экс" xfId="8447" xr:uid="{00000000-0005-0000-0000-000069060000}"/>
    <cellStyle name="_Наманган-1_01_РК 2014+_СВОД регионов приложение _2_МВЭС_13.11.2013_доля экс_Прогноз_области_МВЭС_21.01.2014" xfId="8448" xr:uid="{00000000-0005-0000-0000-00006A060000}"/>
    <cellStyle name="_Наманган-1_1. Промышленность измененная версия" xfId="623" xr:uid="{00000000-0005-0000-0000-00006B060000}"/>
    <cellStyle name="_Наманган-1_1па" xfId="624" xr:uid="{00000000-0005-0000-0000-00006C060000}"/>
    <cellStyle name="_Наманган-1_1па 2" xfId="8449" xr:uid="{00000000-0005-0000-0000-00006D060000}"/>
    <cellStyle name="_Наманган-1_1па 2_Прогноз_области_МВЭС_21.01.2014" xfId="8450" xr:uid="{00000000-0005-0000-0000-00006E060000}"/>
    <cellStyle name="_Наманган-1_1па_ВВП" xfId="625" xr:uid="{00000000-0005-0000-0000-00006F060000}"/>
    <cellStyle name="_Наманган-1_1па_Лист1" xfId="626" xr:uid="{00000000-0005-0000-0000-000070060000}"/>
    <cellStyle name="_Наманган-1_1па_Пмин" xfId="627" xr:uid="{00000000-0005-0000-0000-000071060000}"/>
    <cellStyle name="_Наманган-1_1па_Прогноз_области_МВЭС_21.01.2014" xfId="8451" xr:uid="{00000000-0005-0000-0000-000072060000}"/>
    <cellStyle name="_Наманган-1_8- 9-10-жадвал" xfId="628" xr:uid="{00000000-0005-0000-0000-000073060000}"/>
    <cellStyle name="_Наманган-1_Import_Forecast(last)_12.09.11 (Ismailovu)" xfId="629" xr:uid="{00000000-0005-0000-0000-000074060000}"/>
    <cellStyle name="_Наманган-1_Import_Forecast(last)_12.09.11 (Ismailovu) 2" xfId="8452" xr:uid="{00000000-0005-0000-0000-000075060000}"/>
    <cellStyle name="_Наманган-1_Import_Forecast(last)_12.09.11 (Ismailovu) 2_Прогноз_области_МВЭС_21.01.2014" xfId="8453" xr:uid="{00000000-0005-0000-0000-000076060000}"/>
    <cellStyle name="_Наманган-1_Import_Forecast(last)_12.09.11 (Ismailovu)_ВВП" xfId="630" xr:uid="{00000000-0005-0000-0000-000077060000}"/>
    <cellStyle name="_Наманган-1_Import_Forecast(last)_12.09.11 (Ismailovu)_Лист1" xfId="631" xr:uid="{00000000-0005-0000-0000-000078060000}"/>
    <cellStyle name="_Наманган-1_Import_Forecast(last)_12.09.11 (Ismailovu)_Пмин" xfId="632" xr:uid="{00000000-0005-0000-0000-000079060000}"/>
    <cellStyle name="_Наманган-1_Import_Forecast(last)_12.09.11 (Ismailovu)_Прогноз_области_МВЭС_21.01.2014" xfId="8454" xr:uid="{00000000-0005-0000-0000-00007A060000}"/>
    <cellStyle name="_Наманган-1_АК УНПрод. Макет таблиц дляМЭ 2010-2015гг (31.05.12г)" xfId="633" xr:uid="{00000000-0005-0000-0000-00007B060000}"/>
    <cellStyle name="_Наманган-1_АК УНПрод. Макет таблиц дляМЭ 2010-2015гг (31.05.12г)_Натур объемы для МЭ согласовано с Шеровым АК УзНГД от14.06.12г" xfId="634" xr:uid="{00000000-0005-0000-0000-00007C060000}"/>
    <cellStyle name="_Наманган-1_банк вилоят" xfId="635" xr:uid="{00000000-0005-0000-0000-00007D060000}"/>
    <cellStyle name="_Наманган-1_ВВП пром (2)" xfId="636" xr:uid="{00000000-0005-0000-0000-00007E060000}"/>
    <cellStyle name="_Наманган-1_ВВП пром (2)_Натур объемы для МЭ согласовано с Шеровым АК УзНГД от14.06.12г" xfId="637" xr:uid="{00000000-0005-0000-0000-00007F060000}"/>
    <cellStyle name="_Наманган-1_газомекость последний" xfId="638" xr:uid="{00000000-0005-0000-0000-000080060000}"/>
    <cellStyle name="_Наманган-1_газомекость последний_Натур объемы для МЭ согласовано с Шеровым АК УзНГД от14.06.12г" xfId="639" xr:uid="{00000000-0005-0000-0000-000081060000}"/>
    <cellStyle name="_Наманган-1_Демографик ва мехнат курсаткичлари 1995-2010" xfId="640" xr:uid="{00000000-0005-0000-0000-000082060000}"/>
    <cellStyle name="_Наманган-1_Ден масса" xfId="641" xr:uid="{00000000-0005-0000-0000-000083060000}"/>
    <cellStyle name="_Наманган-1_Ден масса_ВВП" xfId="642" xr:uid="{00000000-0005-0000-0000-000084060000}"/>
    <cellStyle name="_Наманган-1_Ден масса_Лист1" xfId="643" xr:uid="{00000000-0005-0000-0000-000085060000}"/>
    <cellStyle name="_Наманган-1_Ден масса_Пмин" xfId="644" xr:uid="{00000000-0005-0000-0000-000086060000}"/>
    <cellStyle name="_Наманган-1_доля экс" xfId="8455" xr:uid="{00000000-0005-0000-0000-000087060000}"/>
    <cellStyle name="_Наманган-1_доля экс_Прогноз_области_МВЭС_21.01.2014" xfId="8456" xr:uid="{00000000-0005-0000-0000-000088060000}"/>
    <cellStyle name="_Наманган-1_импорт_2013_аппарат" xfId="8457" xr:uid="{00000000-0005-0000-0000-000089060000}"/>
    <cellStyle name="_Наманган-1_импорт_2013_реальный" xfId="8458" xr:uid="{00000000-0005-0000-0000-00008A060000}"/>
    <cellStyle name="_Наманган-1_ИМПОРТОЗАМЕЩЕНИЕ" xfId="8459" xr:uid="{00000000-0005-0000-0000-00008B060000}"/>
    <cellStyle name="_Наманган-1_инвест-регион" xfId="645" xr:uid="{00000000-0005-0000-0000-00008C060000}"/>
    <cellStyle name="_Наманган-1_ИП 2014гг_19112013" xfId="646" xr:uid="{00000000-0005-0000-0000-00008D060000}"/>
    <cellStyle name="_Наманган-1_ИП-2016г. от 05.09.2015г." xfId="6581" xr:uid="{00000000-0005-0000-0000-00008E060000}"/>
    <cellStyle name="_Наманган-1_Карор буйича 31 октябр" xfId="647" xr:uid="{00000000-0005-0000-0000-00008F060000}"/>
    <cellStyle name="_Наманган-1_Карор буйича охирги" xfId="648" xr:uid="{00000000-0005-0000-0000-000090060000}"/>
    <cellStyle name="_Наманган-1_Книга1 (10)" xfId="8460" xr:uid="{00000000-0005-0000-0000-000091060000}"/>
    <cellStyle name="_Наманган-1_Копия 2014-1кв" xfId="8461" xr:uid="{00000000-0005-0000-0000-000092060000}"/>
    <cellStyle name="_Наманган-1_Лист10" xfId="649" xr:uid="{00000000-0005-0000-0000-000093060000}"/>
    <cellStyle name="_Наманган-1_Лист2" xfId="650" xr:uid="{00000000-0005-0000-0000-000094060000}"/>
    <cellStyle name="_Наманган-1_Лист2 2" xfId="8462" xr:uid="{00000000-0005-0000-0000-000095060000}"/>
    <cellStyle name="_Наманган-1_Лист2 2_Прогноз_области_МВЭС_21.01.2014" xfId="8463" xr:uid="{00000000-0005-0000-0000-000096060000}"/>
    <cellStyle name="_Наманган-1_Лист2_1" xfId="651" xr:uid="{00000000-0005-0000-0000-000097060000}"/>
    <cellStyle name="_Наманган-1_Лист2_ВВП" xfId="652" xr:uid="{00000000-0005-0000-0000-000098060000}"/>
    <cellStyle name="_Наманган-1_Лист2_Лист1" xfId="653" xr:uid="{00000000-0005-0000-0000-000099060000}"/>
    <cellStyle name="_Наманган-1_Лист2_Пмин" xfId="654" xr:uid="{00000000-0005-0000-0000-00009A060000}"/>
    <cellStyle name="_Наманган-1_Лист2_Прогноз_области_МВЭС_21.01.2014" xfId="8464" xr:uid="{00000000-0005-0000-0000-00009B060000}"/>
    <cellStyle name="_Наманган-1_Лист7" xfId="655" xr:uid="{00000000-0005-0000-0000-00009C060000}"/>
    <cellStyle name="_Наманган-1_Лист9" xfId="656" xr:uid="{00000000-0005-0000-0000-00009D060000}"/>
    <cellStyle name="_Наманган-1_Март 2012г" xfId="8465" xr:uid="{00000000-0005-0000-0000-00009E060000}"/>
    <cellStyle name="_Наманган-1_Март 2012г_Январь - декабрь 2013г" xfId="8466" xr:uid="{00000000-0005-0000-0000-00009F060000}"/>
    <cellStyle name="_Наманган-1_Март 2012г_Январь 2014г. 1-20 дней" xfId="8467" xr:uid="{00000000-0005-0000-0000-0000A0060000}"/>
    <cellStyle name="_Наманган-1_Мощности за 2010-2015 в МЭ" xfId="657" xr:uid="{00000000-0005-0000-0000-0000A1060000}"/>
    <cellStyle name="_Наманган-1_Натур объемы для МЭ согласовано с Шеровым АК УзНГД от14.06.12г" xfId="658" xr:uid="{00000000-0005-0000-0000-0000A2060000}"/>
    <cellStyle name="_Наманган-1_Новые виды продукции 957" xfId="8468" xr:uid="{00000000-0005-0000-0000-0000A3060000}"/>
    <cellStyle name="_Наманган-1_Новые виды продукции 957 2" xfId="8469" xr:uid="{00000000-0005-0000-0000-0000A4060000}"/>
    <cellStyle name="_Наманган-1_ожид_отрасли_МВЭС" xfId="8470" xr:uid="{00000000-0005-0000-0000-0000A5060000}"/>
    <cellStyle name="_Наманган-1_Ожидаемые рабочие места" xfId="6582" xr:uid="{00000000-0005-0000-0000-0000A6060000}"/>
    <cellStyle name="_Наманган-1_перечень" xfId="659" xr:uid="{00000000-0005-0000-0000-0000A7060000}"/>
    <cellStyle name="_Наманган-1_Приложение _1+Свод МЭ (Охирги)" xfId="8471" xr:uid="{00000000-0005-0000-0000-0000A8060000}"/>
    <cellStyle name="_Наманган-1_Прогноз производства до конца 2011 года 20.04.2011г" xfId="660" xr:uid="{00000000-0005-0000-0000-0000A9060000}"/>
    <cellStyle name="_Наманган-1_прогноз экспорта-2014г." xfId="8472" xr:uid="{00000000-0005-0000-0000-0000AA060000}"/>
    <cellStyle name="_Наманган-1_прогноз экспорта-2014г._Книга1 (10)" xfId="8473" xr:uid="{00000000-0005-0000-0000-0000AB060000}"/>
    <cellStyle name="_Наманган-1_прогноз_2 вар_Саидова_26.06.2014" xfId="8474" xr:uid="{00000000-0005-0000-0000-0000AC060000}"/>
    <cellStyle name="_Наманган-1_Прогноз_2012_24.09.11" xfId="661" xr:uid="{00000000-0005-0000-0000-0000AD060000}"/>
    <cellStyle name="_Наманган-1_Прогноз_2012_24.09.11_ВВП" xfId="662" xr:uid="{00000000-0005-0000-0000-0000AE060000}"/>
    <cellStyle name="_Наманган-1_Прогноз_2012_24.09.11_Лист1" xfId="663" xr:uid="{00000000-0005-0000-0000-0000AF060000}"/>
    <cellStyle name="_Наманган-1_Прогноз_2012_24.09.11_Пмин" xfId="664" xr:uid="{00000000-0005-0000-0000-0000B0060000}"/>
    <cellStyle name="_Наманган-1_прогноз_2013_АП_18.12.2012" xfId="8475" xr:uid="{00000000-0005-0000-0000-0000B1060000}"/>
    <cellStyle name="_Наманган-1_прогноз_2013_АП_18.12.2012_Январь - декабрь 2013г" xfId="8476" xr:uid="{00000000-0005-0000-0000-0000B2060000}"/>
    <cellStyle name="_Наманган-1_прогноз_2013_АП_18.12.2012_Январь 2014г. 1-20 дней" xfId="8477" xr:uid="{00000000-0005-0000-0000-0000B3060000}"/>
    <cellStyle name="_Наманган-1_Прогноз_области_МВЭС_21.01.2014" xfId="8478" xr:uid="{00000000-0005-0000-0000-0000B4060000}"/>
    <cellStyle name="_Наманган-1_проект ИП -2016г. от 18.06.15г посл.." xfId="6583" xr:uid="{00000000-0005-0000-0000-0000B5060000}"/>
    <cellStyle name="_Наманган-1_проект ИП -2016г. от 18.06.15г посл..Дилшод" xfId="6584" xr:uid="{00000000-0005-0000-0000-0000B6060000}"/>
    <cellStyle name="_Наманган-1_Промышленность  исправленная мощность" xfId="665" xr:uid="{00000000-0005-0000-0000-0000B7060000}"/>
    <cellStyle name="_Наманган-1_Промышленность Fayz Dekor" xfId="666" xr:uid="{00000000-0005-0000-0000-0000B8060000}"/>
    <cellStyle name="_Наманган-1_Промышленность111111" xfId="667" xr:uid="{00000000-0005-0000-0000-0000B9060000}"/>
    <cellStyle name="_Наманган-1_СВОД жадваллар-2009 6 ой" xfId="668" xr:uid="{00000000-0005-0000-0000-0000BA060000}"/>
    <cellStyle name="_Наманган-1_СВОД жадваллар-2009 6 ой_Прогноз_области_МВЭС_21.01.2014" xfId="8479" xr:uid="{00000000-0005-0000-0000-0000BB060000}"/>
    <cellStyle name="_Наманган-1_СВОД регионов приложение _2_МВЭС_13.11.2013" xfId="8480" xr:uid="{00000000-0005-0000-0000-0000BC060000}"/>
    <cellStyle name="_Наманган-1_СВОД регионов приложение _2_МВЭС_13.11.2013_Прогноз_области_МВЭС_21.01.2014" xfId="8481" xr:uid="{00000000-0005-0000-0000-0000BD060000}"/>
    <cellStyle name="_Наманган-1_сводная 1 пар (2)" xfId="669" xr:uid="{00000000-0005-0000-0000-0000BE060000}"/>
    <cellStyle name="_Наманган-1_сводная 1 пар (2) 2" xfId="8482" xr:uid="{00000000-0005-0000-0000-0000BF060000}"/>
    <cellStyle name="_Наманган-1_сводная 1 пар (2) 2_Прогноз_области_МВЭС_21.01.2014" xfId="8483" xr:uid="{00000000-0005-0000-0000-0000C0060000}"/>
    <cellStyle name="_Наманган-1_сводная 1 пар (2)_ВВП" xfId="670" xr:uid="{00000000-0005-0000-0000-0000C1060000}"/>
    <cellStyle name="_Наманган-1_сводная 1 пар (2)_Лист1" xfId="671" xr:uid="{00000000-0005-0000-0000-0000C2060000}"/>
    <cellStyle name="_Наманган-1_сводная 1 пар (2)_Пмин" xfId="672" xr:uid="{00000000-0005-0000-0000-0000C3060000}"/>
    <cellStyle name="_Наманган-1_сводная 1 пар (2)_Прогноз_области_МВЭС_21.01.2014" xfId="8484" xr:uid="{00000000-0005-0000-0000-0000C4060000}"/>
    <cellStyle name="_Наманган-1_Сводная 1па (2)" xfId="673" xr:uid="{00000000-0005-0000-0000-0000C5060000}"/>
    <cellStyle name="_Наманган-1_Сводная 1па (2) 2" xfId="8485" xr:uid="{00000000-0005-0000-0000-0000C6060000}"/>
    <cellStyle name="_Наманган-1_Сводная 1па (2) 2_Прогноз_области_МВЭС_21.01.2014" xfId="8486" xr:uid="{00000000-0005-0000-0000-0000C7060000}"/>
    <cellStyle name="_Наманган-1_Сводная 1па (2)_ВВП" xfId="674" xr:uid="{00000000-0005-0000-0000-0000C8060000}"/>
    <cellStyle name="_Наманган-1_Сводная 1па (2)_Лист1" xfId="675" xr:uid="{00000000-0005-0000-0000-0000C9060000}"/>
    <cellStyle name="_Наманган-1_Сводная 1па (2)_Пмин" xfId="676" xr:uid="{00000000-0005-0000-0000-0000CA060000}"/>
    <cellStyle name="_Наманган-1_Сводная 1па (2)_Прогноз_области_МВЭС_21.01.2014" xfId="8487" xr:uid="{00000000-0005-0000-0000-0000CB060000}"/>
    <cellStyle name="_Наманган-1_сводная 1пр (2)" xfId="677" xr:uid="{00000000-0005-0000-0000-0000CC060000}"/>
    <cellStyle name="_Наманган-1_сводная 1пр (2) 2" xfId="8488" xr:uid="{00000000-0005-0000-0000-0000CD060000}"/>
    <cellStyle name="_Наманган-1_сводная 1пр (2) 2_Прогноз_области_МВЭС_21.01.2014" xfId="8489" xr:uid="{00000000-0005-0000-0000-0000CE060000}"/>
    <cellStyle name="_Наманган-1_сводная 1пр (2)_ВВП" xfId="678" xr:uid="{00000000-0005-0000-0000-0000CF060000}"/>
    <cellStyle name="_Наманган-1_сводная 1пр (2)_Лист1" xfId="679" xr:uid="{00000000-0005-0000-0000-0000D0060000}"/>
    <cellStyle name="_Наманган-1_сводная 1пр (2)_Пмин" xfId="680" xr:uid="{00000000-0005-0000-0000-0000D1060000}"/>
    <cellStyle name="_Наманган-1_сводная 1пр (2)_Прогноз_области_МВЭС_21.01.2014" xfId="8490" xr:uid="{00000000-0005-0000-0000-0000D2060000}"/>
    <cellStyle name="_Наманган-1_Сводная_(Кол-во)" xfId="681" xr:uid="{00000000-0005-0000-0000-0000D3060000}"/>
    <cellStyle name="_Наманган-1_Сводный 2013 (ПСД)" xfId="682" xr:uid="{00000000-0005-0000-0000-0000D4060000}"/>
    <cellStyle name="_Наманган-1_таб.3п для МинЭкон.2012-13г" xfId="683" xr:uid="{00000000-0005-0000-0000-0000D5060000}"/>
    <cellStyle name="_Наманган-1_таб.3п для МинЭкон.2012-13г_Натур объемы для МЭ согласовано с Шеровым АК УзНГД от14.06.12г" xfId="684" xr:uid="{00000000-0005-0000-0000-0000D6060000}"/>
    <cellStyle name="_Наманган-1_Территории" xfId="8491" xr:uid="{00000000-0005-0000-0000-0000D7060000}"/>
    <cellStyle name="_Наманган-1_Территории_доля экс" xfId="8492" xr:uid="{00000000-0005-0000-0000-0000D8060000}"/>
    <cellStyle name="_Наманган-1_Территории_доля экс_Прогноз_области_МВЭС_21.01.2014" xfId="8493" xr:uid="{00000000-0005-0000-0000-0000D9060000}"/>
    <cellStyle name="_Наманган-1_Территории_прогноз_2014_АП_16.09_КМ_30.09" xfId="8494" xr:uid="{00000000-0005-0000-0000-0000DA060000}"/>
    <cellStyle name="_Наманган-1_Территории_прогноз_2014_АП_16.09_КМ_30.09_доля экс" xfId="8495" xr:uid="{00000000-0005-0000-0000-0000DB060000}"/>
    <cellStyle name="_Наманган-1_Территории_прогноз_2014_АП_16.09_КМ_30.09_доля экс_Прогноз_области_МВЭС_21.01.2014" xfId="8496" xr:uid="{00000000-0005-0000-0000-0000DC060000}"/>
    <cellStyle name="_Наманган-1_Территории_СВОД регионов приложение _2_МВЭС_13.11.2013" xfId="8497" xr:uid="{00000000-0005-0000-0000-0000DD060000}"/>
    <cellStyle name="_Наманган-1_Территории_СВОД регионов приложение _2_МВЭС_13.11.2013_доля экс" xfId="8498" xr:uid="{00000000-0005-0000-0000-0000DE060000}"/>
    <cellStyle name="_Наманган-1_Территории_СВОД регионов приложение _2_МВЭС_13.11.2013_доля экс_Прогноз_области_МВЭС_21.01.2014" xfId="8499" xr:uid="{00000000-0005-0000-0000-0000DF060000}"/>
    <cellStyle name="_Наманган-1_ТНП дамир ака" xfId="685" xr:uid="{00000000-0005-0000-0000-0000E0060000}"/>
    <cellStyle name="_Наманган-1_Форма-ЯИЎ ва бандлик" xfId="6585" xr:uid="{00000000-0005-0000-0000-0000E1060000}"/>
    <cellStyle name="_Наманган-1_экспорт импорт_Голышев_девальвация_16.09.2013" xfId="8500" xr:uid="{00000000-0005-0000-0000-0000E2060000}"/>
    <cellStyle name="_Наманган-1_экспорт импорт_Голышев_девальвация_16.09.2013_Прогноз_области_МВЭС_21.01.2014" xfId="8501" xr:uid="{00000000-0005-0000-0000-0000E3060000}"/>
    <cellStyle name="_Наманган-1_экспорт импорт_Голышев_девальвация_22.08.2013" xfId="8502" xr:uid="{00000000-0005-0000-0000-0000E4060000}"/>
    <cellStyle name="_Наманган-1_экспорт импорт_Голышев_девальвация_22.08.2013_Прогноз_области_МВЭС_21.01.2014" xfId="8503" xr:uid="{00000000-0005-0000-0000-0000E5060000}"/>
    <cellStyle name="_Наманган-1_Январь 2012г" xfId="8504" xr:uid="{00000000-0005-0000-0000-0000E6060000}"/>
    <cellStyle name="_Наманган-1_Январь 2012г_Январь - декабрь 2013г" xfId="8505" xr:uid="{00000000-0005-0000-0000-0000E7060000}"/>
    <cellStyle name="_Наманган-1_Январь 2012г_Январь 2014г. 1-20 дней" xfId="8506" xr:uid="{00000000-0005-0000-0000-0000E8060000}"/>
    <cellStyle name="_Новый график к допсоглашению №5" xfId="8507" xr:uid="{00000000-0005-0000-0000-0000E9060000}"/>
    <cellStyle name="_Ноябрь-2    26.10.2007" xfId="8508" xr:uid="{00000000-0005-0000-0000-0000EA060000}"/>
    <cellStyle name="_Ноябрь-3    26.10.2007" xfId="8509" xr:uid="{00000000-0005-0000-0000-0000EB060000}"/>
    <cellStyle name="_ок 26,04,05. макс.цена" xfId="686" xr:uid="{00000000-0005-0000-0000-0000EC060000}"/>
    <cellStyle name="_Октябрь-2 24.09.2007" xfId="8510" xr:uid="{00000000-0005-0000-0000-0000ED060000}"/>
    <cellStyle name="_Остатки Улугбек UzDY" xfId="687" xr:uid="{00000000-0005-0000-0000-0000EE060000}"/>
    <cellStyle name="_Остатки Улугбек UzDY 2" xfId="8511" xr:uid="{00000000-0005-0000-0000-0000EF060000}"/>
    <cellStyle name="_Остатки Улугбек UzDY 3" xfId="8512" xr:uid="{00000000-0005-0000-0000-0000F0060000}"/>
    <cellStyle name="_Отчет по Локализации за 9 месяцев 2011 года" xfId="8513" xr:uid="{00000000-0005-0000-0000-0000F1060000}"/>
    <cellStyle name="_Отчеты на 26.02.2010г" xfId="688" xr:uid="{00000000-0005-0000-0000-0000F2060000}"/>
    <cellStyle name="_Отчеты на 26.02.2010г 2" xfId="689" xr:uid="{00000000-0005-0000-0000-0000F3060000}"/>
    <cellStyle name="_Отчеты на 26.02.2010г_ИМПОРТОЗАМЕЩЕНИЕ" xfId="8514" xr:uid="{00000000-0005-0000-0000-0000F4060000}"/>
    <cellStyle name="_Отчеты на 26.02.2010г_ИП 2014гг_19112013" xfId="690" xr:uid="{00000000-0005-0000-0000-0000F5060000}"/>
    <cellStyle name="_Отчеты на 26.02.2010г_Новые виды продукции 957" xfId="8515" xr:uid="{00000000-0005-0000-0000-0000F6060000}"/>
    <cellStyle name="_Отчеты на 26.02.2010г_Новые виды продукции 957 2" xfId="8516" xr:uid="{00000000-0005-0000-0000-0000F7060000}"/>
    <cellStyle name="_Отчеты на 26.02.2010г_перечень" xfId="691" xr:uid="{00000000-0005-0000-0000-0000F8060000}"/>
    <cellStyle name="_Отчеты на 26.02.2010г_Приложение _1+Свод МЭ (Охирги)" xfId="8517" xr:uid="{00000000-0005-0000-0000-0000F9060000}"/>
    <cellStyle name="_Отчеты на 26.02.2010г_Сводная_(Кол-во)" xfId="692" xr:uid="{00000000-0005-0000-0000-0000FA060000}"/>
    <cellStyle name="_Отчеты на 26.02.2010г_Сводный 2013 (ПСД)" xfId="693" xr:uid="{00000000-0005-0000-0000-0000FB060000}"/>
    <cellStyle name="_Пахтабанк" xfId="6586" xr:uid="{00000000-0005-0000-0000-0000FC060000}"/>
    <cellStyle name="_Перечень для локализации" xfId="694" xr:uid="{00000000-0005-0000-0000-0000FD060000}"/>
    <cellStyle name="_План производства автомашин" xfId="8518" xr:uid="{00000000-0005-0000-0000-0000FE060000}"/>
    <cellStyle name="_ПП-1050 формы" xfId="695" xr:uid="{00000000-0005-0000-0000-0000FF060000}"/>
    <cellStyle name="_приложение _6 (пос-й)" xfId="696" xr:uid="{00000000-0005-0000-0000-000000070000}"/>
    <cellStyle name="_приложение _6 (пос-й) 2" xfId="697" xr:uid="{00000000-0005-0000-0000-000001070000}"/>
    <cellStyle name="_приложение _6 (пос-й)_Задание на 9 месяцев бюджет" xfId="698" xr:uid="{00000000-0005-0000-0000-000002070000}"/>
    <cellStyle name="_приложение _6 (пос-й)_Задание на 9 месяцев бюджет 2" xfId="699" xr:uid="{00000000-0005-0000-0000-000003070000}"/>
    <cellStyle name="_приложение _6 (пос-й)_Задание на 9 месяцев бюджет_ИП 2014гг_19112013" xfId="700" xr:uid="{00000000-0005-0000-0000-000004070000}"/>
    <cellStyle name="_приложение _6 (пос-й)_Задание на 9 месяцев бюджет_перечень" xfId="701" xr:uid="{00000000-0005-0000-0000-000005070000}"/>
    <cellStyle name="_приложение _6 (пос-й)_Задание на 9 месяцев бюджет_Сводная_(Кол-во)" xfId="702" xr:uid="{00000000-0005-0000-0000-000006070000}"/>
    <cellStyle name="_приложение _6 (пос-й)_Задание на 9 месяцев бюджет_Сводный 2013 (ПСД)" xfId="703" xr:uid="{00000000-0005-0000-0000-000007070000}"/>
    <cellStyle name="_приложение _6 (пос-й)_прил 2-12" xfId="704" xr:uid="{00000000-0005-0000-0000-000008070000}"/>
    <cellStyle name="_приложение _6 (пос-й)_прил 2-7" xfId="705" xr:uid="{00000000-0005-0000-0000-000009070000}"/>
    <cellStyle name="_приложение _6 (пос-й)_приложения 1-12" xfId="706" xr:uid="{00000000-0005-0000-0000-00000A070000}"/>
    <cellStyle name="_приложение _6 (пос-й)_приложения к протоколу 21 04 12г" xfId="707" xr:uid="{00000000-0005-0000-0000-00000B070000}"/>
    <cellStyle name="_Приложение №4" xfId="708" xr:uid="{00000000-0005-0000-0000-00000C070000}"/>
    <cellStyle name="_Приложение к Доп Согл" xfId="8519" xr:uid="{00000000-0005-0000-0000-00000D070000}"/>
    <cellStyle name="_Приложения 1-4" xfId="709" xr:uid="{00000000-0005-0000-0000-00000E070000}"/>
    <cellStyle name="_Приложения к протоколу посл2" xfId="710" xr:uid="{00000000-0005-0000-0000-00000F070000}"/>
    <cellStyle name="_Приложения к протоколу посл2 2" xfId="8520" xr:uid="{00000000-0005-0000-0000-000010070000}"/>
    <cellStyle name="_Приложения1,2 к постановлению" xfId="711" xr:uid="{00000000-0005-0000-0000-000011070000}"/>
    <cellStyle name="_Приложения1,2 к постановлению 2" xfId="8521" xr:uid="{00000000-0005-0000-0000-000012070000}"/>
    <cellStyle name="_Прогн-НРМ-2010-2013-макет" xfId="712" xr:uid="{00000000-0005-0000-0000-000013070000}"/>
    <cellStyle name="_Прогн-НРМ-2010-2013-макет 2" xfId="8522" xr:uid="{00000000-0005-0000-0000-000014070000}"/>
    <cellStyle name="_Прогн-НРМ-2010-2013-макет_3. Экспорт-импорт" xfId="713" xr:uid="{00000000-0005-0000-0000-000015070000}"/>
    <cellStyle name="_Прогн-НРМ-2010-2013-макет_3. Экспорт-импорт1" xfId="714" xr:uid="{00000000-0005-0000-0000-000016070000}"/>
    <cellStyle name="_Прогноз 2009 год 2" xfId="715" xr:uid="{00000000-0005-0000-0000-000017070000}"/>
    <cellStyle name="_Прогноз 2009 год 2 2" xfId="716" xr:uid="{00000000-0005-0000-0000-000018070000}"/>
    <cellStyle name="_Прогноз 2009 год 2_6 прил." xfId="717" xr:uid="{00000000-0005-0000-0000-000019070000}"/>
    <cellStyle name="_Прогноз 2009 год 2_Заем_181113г." xfId="718" xr:uid="{00000000-0005-0000-0000-00001A070000}"/>
    <cellStyle name="_Прогноз 2009 год 2_Заем_ПСД_171113" xfId="719" xr:uid="{00000000-0005-0000-0000-00001B070000}"/>
    <cellStyle name="_Прогноз 2009 год 2_Заем_ПСД_171113 2" xfId="720" xr:uid="{00000000-0005-0000-0000-00001C070000}"/>
    <cellStyle name="_Прогноз 2009 год 2_Кашкад 01.05.13" xfId="721" xr:uid="{00000000-0005-0000-0000-00001D070000}"/>
    <cellStyle name="_Прогноз 2009 год 2_Кашкад 01.05.13 2" xfId="722" xr:uid="{00000000-0005-0000-0000-00001E070000}"/>
    <cellStyle name="_Прогноз 2009 год 2_Прил_2-1,. 2-6 (ввод)-140114 (2)" xfId="723" xr:uid="{00000000-0005-0000-0000-00001F070000}"/>
    <cellStyle name="_Прогноз 2009 год 2_Сирдарё 01-05-13" xfId="724" xr:uid="{00000000-0005-0000-0000-000020070000}"/>
    <cellStyle name="_Прогноз 2009 год 2_Сирдарё 01-05-13 2" xfId="725" xr:uid="{00000000-0005-0000-0000-000021070000}"/>
    <cellStyle name="_прогноз производства" xfId="726" xr:uid="{00000000-0005-0000-0000-000022070000}"/>
    <cellStyle name="_прогноз производства 2" xfId="8523" xr:uid="{00000000-0005-0000-0000-000023070000}"/>
    <cellStyle name="_Прогноз производства до конца 2011 года 20.04.2011г" xfId="727" xr:uid="{00000000-0005-0000-0000-000024070000}"/>
    <cellStyle name="_Программа локализации vs MFER2(150109)" xfId="728" xr:uid="{00000000-0005-0000-0000-000025070000}"/>
    <cellStyle name="_Программа локализации vs MFER2(150109) 2" xfId="8524" xr:uid="{00000000-0005-0000-0000-000026070000}"/>
    <cellStyle name="_Проекты Книга2-1" xfId="729" xr:uid="{00000000-0005-0000-0000-000027070000}"/>
    <cellStyle name="_Проекты Книга2-1 2" xfId="8525" xr:uid="{00000000-0005-0000-0000-000028070000}"/>
    <cellStyle name="_ПСБ-ПР~1" xfId="730" xr:uid="{00000000-0005-0000-0000-000029070000}"/>
    <cellStyle name="_пустографки 5611" xfId="731" xr:uid="{00000000-0005-0000-0000-00002A070000}"/>
    <cellStyle name="_пустографки 5611 2" xfId="8526" xr:uid="{00000000-0005-0000-0000-00002B070000}"/>
    <cellStyle name="_пустографки 5611 2 2" xfId="8527" xr:uid="{00000000-0005-0000-0000-00002C070000}"/>
    <cellStyle name="_пустографки 5611_инв" xfId="8528" xr:uid="{00000000-0005-0000-0000-00002D070000}"/>
    <cellStyle name="_пустографки 5611_КМ 2012г (Восстановленный)" xfId="8529" xr:uid="{00000000-0005-0000-0000-00002E070000}"/>
    <cellStyle name="_пустографки 5611_Отчет КМ 9 мес 2011" xfId="8530" xr:uid="{00000000-0005-0000-0000-00002F070000}"/>
    <cellStyle name="_пустографки 5611_Отчеты КабМин 1 07 2011" xfId="8531" xr:uid="{00000000-0005-0000-0000-000030070000}"/>
    <cellStyle name="_пустографки 5611_Отчеты КабМин 1 07 2011 2" xfId="8532" xr:uid="{00000000-0005-0000-0000-000031070000}"/>
    <cellStyle name="_пустографки 5611_Таб  14" xfId="8533" xr:uid="{00000000-0005-0000-0000-000032070000}"/>
    <cellStyle name="_Рассмотрительные" xfId="732" xr:uid="{00000000-0005-0000-0000-000033070000}"/>
    <cellStyle name="_Рассмотрительные 26.01.2009 АП" xfId="733" xr:uid="{00000000-0005-0000-0000-000034070000}"/>
    <cellStyle name="_Рассмотрительные 26.01.2009 АП 2" xfId="8534" xr:uid="{00000000-0005-0000-0000-000035070000}"/>
    <cellStyle name="_Рассмотрительные ПЛ 2010" xfId="734" xr:uid="{00000000-0005-0000-0000-000036070000}"/>
    <cellStyle name="_Расчеты" xfId="735" xr:uid="{00000000-0005-0000-0000-000037070000}"/>
    <cellStyle name="_Расчеты 2" xfId="8535" xr:uid="{00000000-0005-0000-0000-000038070000}"/>
    <cellStyle name="_Роспись КОММ" xfId="736" xr:uid="{00000000-0005-0000-0000-000039070000}"/>
    <cellStyle name="_Самар_анд" xfId="737" xr:uid="{00000000-0005-0000-0000-00003A070000}"/>
    <cellStyle name="_Самар_анд 2" xfId="738" xr:uid="{00000000-0005-0000-0000-00003B070000}"/>
    <cellStyle name="_Самар_анд 2_Прогноз_области_МВЭС_21.01.2014" xfId="8536" xr:uid="{00000000-0005-0000-0000-00003C070000}"/>
    <cellStyle name="_Самар_анд_01 МЕСЯЦЕВ_ИМОМУ" xfId="8537" xr:uid="{00000000-0005-0000-0000-00003D070000}"/>
    <cellStyle name="_Самар_анд_01 МЕСЯЦЕВ_ИМОМУ_Январь - декабрь 2013г" xfId="8538" xr:uid="{00000000-0005-0000-0000-00003E070000}"/>
    <cellStyle name="_Самар_анд_01 МЕСЯЦЕВ_ИМОМУ_Январь 2014г. 1-20 дней" xfId="8539" xr:uid="{00000000-0005-0000-0000-00003F070000}"/>
    <cellStyle name="_Самар_анд_01_РК 2014+" xfId="8540" xr:uid="{00000000-0005-0000-0000-000040070000}"/>
    <cellStyle name="_Самар_анд_01_РК 2014+_доля экс" xfId="8541" xr:uid="{00000000-0005-0000-0000-000041070000}"/>
    <cellStyle name="_Самар_анд_01_РК 2014+_доля экс_Прогноз_области_МВЭС_21.01.2014" xfId="8542" xr:uid="{00000000-0005-0000-0000-000042070000}"/>
    <cellStyle name="_Самар_анд_01_РК 2014+_прогноз_2014_АП_16.09_КМ_30.09" xfId="8543" xr:uid="{00000000-0005-0000-0000-000043070000}"/>
    <cellStyle name="_Самар_анд_01_РК 2014+_прогноз_2014_АП_16.09_КМ_30.09_доля экс" xfId="8544" xr:uid="{00000000-0005-0000-0000-000044070000}"/>
    <cellStyle name="_Самар_анд_01_РК 2014+_прогноз_2014_АП_16.09_КМ_30.09_доля экс_Прогноз_области_МВЭС_21.01.2014" xfId="8545" xr:uid="{00000000-0005-0000-0000-000045070000}"/>
    <cellStyle name="_Самар_анд_01_РК 2014+_СВОД регионов приложение _2_МВЭС_13.11.2013" xfId="8546" xr:uid="{00000000-0005-0000-0000-000046070000}"/>
    <cellStyle name="_Самар_анд_01_РК 2014+_СВОД регионов приложение _2_МВЭС_13.11.2013_доля экс" xfId="8547" xr:uid="{00000000-0005-0000-0000-000047070000}"/>
    <cellStyle name="_Самар_анд_01_РК 2014+_СВОД регионов приложение _2_МВЭС_13.11.2013_доля экс_Прогноз_области_МВЭС_21.01.2014" xfId="8548" xr:uid="{00000000-0005-0000-0000-000048070000}"/>
    <cellStyle name="_Самар_анд_1. Промышленность измененная версия" xfId="739" xr:uid="{00000000-0005-0000-0000-000049070000}"/>
    <cellStyle name="_Самар_анд_1па" xfId="740" xr:uid="{00000000-0005-0000-0000-00004A070000}"/>
    <cellStyle name="_Самар_анд_1па 2" xfId="8549" xr:uid="{00000000-0005-0000-0000-00004B070000}"/>
    <cellStyle name="_Самар_анд_1па 2_Прогноз_области_МВЭС_21.01.2014" xfId="8550" xr:uid="{00000000-0005-0000-0000-00004C070000}"/>
    <cellStyle name="_Самар_анд_1па_ВВП" xfId="741" xr:uid="{00000000-0005-0000-0000-00004D070000}"/>
    <cellStyle name="_Самар_анд_1па_Лист1" xfId="742" xr:uid="{00000000-0005-0000-0000-00004E070000}"/>
    <cellStyle name="_Самар_анд_1па_Пмин" xfId="743" xr:uid="{00000000-0005-0000-0000-00004F070000}"/>
    <cellStyle name="_Самар_анд_1па_Прогноз_области_МВЭС_21.01.2014" xfId="8551" xr:uid="{00000000-0005-0000-0000-000050070000}"/>
    <cellStyle name="_Самар_анд_8- 9-10-жадвал" xfId="744" xr:uid="{00000000-0005-0000-0000-000051070000}"/>
    <cellStyle name="_Самар_анд_Import_Forecast(last)_12.09.11 (Ismailovu)" xfId="745" xr:uid="{00000000-0005-0000-0000-000052070000}"/>
    <cellStyle name="_Самар_анд_Import_Forecast(last)_12.09.11 (Ismailovu) 2" xfId="8552" xr:uid="{00000000-0005-0000-0000-000053070000}"/>
    <cellStyle name="_Самар_анд_Import_Forecast(last)_12.09.11 (Ismailovu) 2_Прогноз_области_МВЭС_21.01.2014" xfId="8553" xr:uid="{00000000-0005-0000-0000-000054070000}"/>
    <cellStyle name="_Самар_анд_Import_Forecast(last)_12.09.11 (Ismailovu)_ВВП" xfId="746" xr:uid="{00000000-0005-0000-0000-000055070000}"/>
    <cellStyle name="_Самар_анд_Import_Forecast(last)_12.09.11 (Ismailovu)_Лист1" xfId="747" xr:uid="{00000000-0005-0000-0000-000056070000}"/>
    <cellStyle name="_Самар_анд_Import_Forecast(last)_12.09.11 (Ismailovu)_Пмин" xfId="748" xr:uid="{00000000-0005-0000-0000-000057070000}"/>
    <cellStyle name="_Самар_анд_Import_Forecast(last)_12.09.11 (Ismailovu)_Прогноз_области_МВЭС_21.01.2014" xfId="8554" xr:uid="{00000000-0005-0000-0000-000058070000}"/>
    <cellStyle name="_Самар_анд_АК УНПрод. Макет таблиц дляМЭ 2010-2015гг (31.05.12г)" xfId="749" xr:uid="{00000000-0005-0000-0000-000059070000}"/>
    <cellStyle name="_Самар_анд_АК УНПрод. Макет таблиц дляМЭ 2010-2015гг (31.05.12г)_Натур объемы для МЭ согласовано с Шеровым АК УзНГД от14.06.12г" xfId="750" xr:uid="{00000000-0005-0000-0000-00005A070000}"/>
    <cellStyle name="_Самар_анд_банк вилоят" xfId="751" xr:uid="{00000000-0005-0000-0000-00005B070000}"/>
    <cellStyle name="_Самар_анд_ВВП пром (2)" xfId="752" xr:uid="{00000000-0005-0000-0000-00005C070000}"/>
    <cellStyle name="_Самар_анд_ВВП пром (2)_Натур объемы для МЭ согласовано с Шеровым АК УзНГД от14.06.12г" xfId="753" xr:uid="{00000000-0005-0000-0000-00005D070000}"/>
    <cellStyle name="_Самар_анд_газомекость последний" xfId="754" xr:uid="{00000000-0005-0000-0000-00005E070000}"/>
    <cellStyle name="_Самар_анд_газомекость последний_Натур объемы для МЭ согласовано с Шеровым АК УзНГД от14.06.12г" xfId="755" xr:uid="{00000000-0005-0000-0000-00005F070000}"/>
    <cellStyle name="_Самар_анд_Демографик ва мехнат курсаткичлари 1995-2010" xfId="756" xr:uid="{00000000-0005-0000-0000-000060070000}"/>
    <cellStyle name="_Самар_анд_Ден масса" xfId="757" xr:uid="{00000000-0005-0000-0000-000061070000}"/>
    <cellStyle name="_Самар_анд_Ден масса_ВВП" xfId="758" xr:uid="{00000000-0005-0000-0000-000062070000}"/>
    <cellStyle name="_Самар_анд_Ден масса_Лист1" xfId="759" xr:uid="{00000000-0005-0000-0000-000063070000}"/>
    <cellStyle name="_Самар_анд_Ден масса_Пмин" xfId="760" xr:uid="{00000000-0005-0000-0000-000064070000}"/>
    <cellStyle name="_Самар_анд_доля экс" xfId="8555" xr:uid="{00000000-0005-0000-0000-000065070000}"/>
    <cellStyle name="_Самар_анд_доля экс_Прогноз_области_МВЭС_21.01.2014" xfId="8556" xr:uid="{00000000-0005-0000-0000-000066070000}"/>
    <cellStyle name="_Самар_анд_импорт_2013_аппарат" xfId="8557" xr:uid="{00000000-0005-0000-0000-000067070000}"/>
    <cellStyle name="_Самар_анд_импорт_2013_реальный" xfId="8558" xr:uid="{00000000-0005-0000-0000-000068070000}"/>
    <cellStyle name="_Самар_анд_ИМПОРТОЗАМЕЩЕНИЕ" xfId="8559" xr:uid="{00000000-0005-0000-0000-000069070000}"/>
    <cellStyle name="_Самар_анд_инвест-регион" xfId="761" xr:uid="{00000000-0005-0000-0000-00006A070000}"/>
    <cellStyle name="_Самар_анд_ИП 2014гг_19112013" xfId="762" xr:uid="{00000000-0005-0000-0000-00006B070000}"/>
    <cellStyle name="_Самар_анд_ИП-2016г. от 05.09.2015г." xfId="6587" xr:uid="{00000000-0005-0000-0000-00006C070000}"/>
    <cellStyle name="_Самар_анд_Карор буйича 31 октябр" xfId="763" xr:uid="{00000000-0005-0000-0000-00006D070000}"/>
    <cellStyle name="_Самар_анд_Карор буйича охирги" xfId="764" xr:uid="{00000000-0005-0000-0000-00006E070000}"/>
    <cellStyle name="_Самар_анд_Книга1 (10)" xfId="8560" xr:uid="{00000000-0005-0000-0000-00006F070000}"/>
    <cellStyle name="_Самар_анд_Копия 2014-1кв" xfId="8561" xr:uid="{00000000-0005-0000-0000-000070070000}"/>
    <cellStyle name="_Самар_анд_Лист10" xfId="765" xr:uid="{00000000-0005-0000-0000-000071070000}"/>
    <cellStyle name="_Самар_анд_Лист2" xfId="766" xr:uid="{00000000-0005-0000-0000-000072070000}"/>
    <cellStyle name="_Самар_анд_Лист2 2" xfId="8562" xr:uid="{00000000-0005-0000-0000-000073070000}"/>
    <cellStyle name="_Самар_анд_Лист2 2_Прогноз_области_МВЭС_21.01.2014" xfId="8563" xr:uid="{00000000-0005-0000-0000-000074070000}"/>
    <cellStyle name="_Самар_анд_Лист2_1" xfId="767" xr:uid="{00000000-0005-0000-0000-000075070000}"/>
    <cellStyle name="_Самар_анд_Лист2_ВВП" xfId="768" xr:uid="{00000000-0005-0000-0000-000076070000}"/>
    <cellStyle name="_Самар_анд_Лист2_Лист1" xfId="769" xr:uid="{00000000-0005-0000-0000-000077070000}"/>
    <cellStyle name="_Самар_анд_Лист2_Пмин" xfId="770" xr:uid="{00000000-0005-0000-0000-000078070000}"/>
    <cellStyle name="_Самар_анд_Лист2_Прогноз_области_МВЭС_21.01.2014" xfId="8564" xr:uid="{00000000-0005-0000-0000-000079070000}"/>
    <cellStyle name="_Самар_анд_Лист7" xfId="771" xr:uid="{00000000-0005-0000-0000-00007A070000}"/>
    <cellStyle name="_Самар_анд_Лист9" xfId="772" xr:uid="{00000000-0005-0000-0000-00007B070000}"/>
    <cellStyle name="_Самар_анд_Март 2012г" xfId="8565" xr:uid="{00000000-0005-0000-0000-00007C070000}"/>
    <cellStyle name="_Самар_анд_Март 2012г_Январь - декабрь 2013г" xfId="8566" xr:uid="{00000000-0005-0000-0000-00007D070000}"/>
    <cellStyle name="_Самар_анд_Март 2012г_Январь 2014г. 1-20 дней" xfId="8567" xr:uid="{00000000-0005-0000-0000-00007E070000}"/>
    <cellStyle name="_Самар_анд_Мощности за 2010-2015 в МЭ" xfId="773" xr:uid="{00000000-0005-0000-0000-00007F070000}"/>
    <cellStyle name="_Самар_анд_Натур объемы для МЭ согласовано с Шеровым АК УзНГД от14.06.12г" xfId="774" xr:uid="{00000000-0005-0000-0000-000080070000}"/>
    <cellStyle name="_Самар_анд_Новые виды продукции 957" xfId="8568" xr:uid="{00000000-0005-0000-0000-000081070000}"/>
    <cellStyle name="_Самар_анд_Новые виды продукции 957 2" xfId="8569" xr:uid="{00000000-0005-0000-0000-000082070000}"/>
    <cellStyle name="_Самар_анд_ожид_отрасли_МВЭС" xfId="8570" xr:uid="{00000000-0005-0000-0000-000083070000}"/>
    <cellStyle name="_Самар_анд_Ожидаемые рабочие места" xfId="6588" xr:uid="{00000000-0005-0000-0000-000084070000}"/>
    <cellStyle name="_Самар_анд_перечень" xfId="775" xr:uid="{00000000-0005-0000-0000-000085070000}"/>
    <cellStyle name="_Самар_анд_Приложение _1+Свод МЭ (Охирги)" xfId="8571" xr:uid="{00000000-0005-0000-0000-000086070000}"/>
    <cellStyle name="_Самар_анд_Прогноз производства до конца 2011 года 20.04.2011г" xfId="776" xr:uid="{00000000-0005-0000-0000-000087070000}"/>
    <cellStyle name="_Самар_анд_прогноз экспорта-2014г." xfId="8572" xr:uid="{00000000-0005-0000-0000-000088070000}"/>
    <cellStyle name="_Самар_анд_прогноз экспорта-2014г._Книга1 (10)" xfId="8573" xr:uid="{00000000-0005-0000-0000-000089070000}"/>
    <cellStyle name="_Самар_анд_прогноз_2 вар_Саидова_26.06.2014" xfId="8574" xr:uid="{00000000-0005-0000-0000-00008A070000}"/>
    <cellStyle name="_Самар_анд_Прогноз_2012_24.09.11" xfId="777" xr:uid="{00000000-0005-0000-0000-00008B070000}"/>
    <cellStyle name="_Самар_анд_Прогноз_2012_24.09.11_ВВП" xfId="778" xr:uid="{00000000-0005-0000-0000-00008C070000}"/>
    <cellStyle name="_Самар_анд_Прогноз_2012_24.09.11_Лист1" xfId="779" xr:uid="{00000000-0005-0000-0000-00008D070000}"/>
    <cellStyle name="_Самар_анд_Прогноз_2012_24.09.11_Пмин" xfId="780" xr:uid="{00000000-0005-0000-0000-00008E070000}"/>
    <cellStyle name="_Самар_анд_прогноз_2013_АП_18.12.2012" xfId="8575" xr:uid="{00000000-0005-0000-0000-00008F070000}"/>
    <cellStyle name="_Самар_анд_прогноз_2013_АП_18.12.2012_Январь - декабрь 2013г" xfId="8576" xr:uid="{00000000-0005-0000-0000-000090070000}"/>
    <cellStyle name="_Самар_анд_прогноз_2013_АП_18.12.2012_Январь 2014г. 1-20 дней" xfId="8577" xr:uid="{00000000-0005-0000-0000-000091070000}"/>
    <cellStyle name="_Самар_анд_Прогноз_области_МВЭС_21.01.2014" xfId="8578" xr:uid="{00000000-0005-0000-0000-000092070000}"/>
    <cellStyle name="_Самар_анд_проект ИП -2016г. от 18.06.15г посл.." xfId="6589" xr:uid="{00000000-0005-0000-0000-000093070000}"/>
    <cellStyle name="_Самар_анд_проект ИП -2016г. от 18.06.15г посл..Дилшод" xfId="6590" xr:uid="{00000000-0005-0000-0000-000094070000}"/>
    <cellStyle name="_Самар_анд_Промышленность  исправленная мощность" xfId="781" xr:uid="{00000000-0005-0000-0000-000095070000}"/>
    <cellStyle name="_Самар_анд_Промышленность Fayz Dekor" xfId="782" xr:uid="{00000000-0005-0000-0000-000096070000}"/>
    <cellStyle name="_Самар_анд_Промышленность111111" xfId="783" xr:uid="{00000000-0005-0000-0000-000097070000}"/>
    <cellStyle name="_Самар_анд_СВОД жадваллар-2009 6 ой" xfId="784" xr:uid="{00000000-0005-0000-0000-000098070000}"/>
    <cellStyle name="_Самар_анд_СВОД жадваллар-2009 6 ой_Прогноз_области_МВЭС_21.01.2014" xfId="8579" xr:uid="{00000000-0005-0000-0000-000099070000}"/>
    <cellStyle name="_Самар_анд_СВОД регионов приложение _2_МВЭС_13.11.2013" xfId="8580" xr:uid="{00000000-0005-0000-0000-00009A070000}"/>
    <cellStyle name="_Самар_анд_СВОД регионов приложение _2_МВЭС_13.11.2013_Прогноз_области_МВЭС_21.01.2014" xfId="8581" xr:uid="{00000000-0005-0000-0000-00009B070000}"/>
    <cellStyle name="_Самар_анд_сводная 1 пар (2)" xfId="785" xr:uid="{00000000-0005-0000-0000-00009C070000}"/>
    <cellStyle name="_Самар_анд_сводная 1 пар (2) 2" xfId="8582" xr:uid="{00000000-0005-0000-0000-00009D070000}"/>
    <cellStyle name="_Самар_анд_сводная 1 пар (2) 2_Прогноз_области_МВЭС_21.01.2014" xfId="8583" xr:uid="{00000000-0005-0000-0000-00009E070000}"/>
    <cellStyle name="_Самар_анд_сводная 1 пар (2)_ВВП" xfId="786" xr:uid="{00000000-0005-0000-0000-00009F070000}"/>
    <cellStyle name="_Самар_анд_сводная 1 пар (2)_Лист1" xfId="787" xr:uid="{00000000-0005-0000-0000-0000A0070000}"/>
    <cellStyle name="_Самар_анд_сводная 1 пар (2)_Пмин" xfId="788" xr:uid="{00000000-0005-0000-0000-0000A1070000}"/>
    <cellStyle name="_Самар_анд_сводная 1 пар (2)_Прогноз_области_МВЭС_21.01.2014" xfId="8584" xr:uid="{00000000-0005-0000-0000-0000A2070000}"/>
    <cellStyle name="_Самар_анд_Сводная 1па (2)" xfId="789" xr:uid="{00000000-0005-0000-0000-0000A3070000}"/>
    <cellStyle name="_Самар_анд_Сводная 1па (2) 2" xfId="8585" xr:uid="{00000000-0005-0000-0000-0000A4070000}"/>
    <cellStyle name="_Самар_анд_Сводная 1па (2) 2_Прогноз_области_МВЭС_21.01.2014" xfId="8586" xr:uid="{00000000-0005-0000-0000-0000A5070000}"/>
    <cellStyle name="_Самар_анд_Сводная 1па (2)_ВВП" xfId="790" xr:uid="{00000000-0005-0000-0000-0000A6070000}"/>
    <cellStyle name="_Самар_анд_Сводная 1па (2)_Лист1" xfId="791" xr:uid="{00000000-0005-0000-0000-0000A7070000}"/>
    <cellStyle name="_Самар_анд_Сводная 1па (2)_Пмин" xfId="792" xr:uid="{00000000-0005-0000-0000-0000A8070000}"/>
    <cellStyle name="_Самар_анд_Сводная 1па (2)_Прогноз_области_МВЭС_21.01.2014" xfId="8587" xr:uid="{00000000-0005-0000-0000-0000A9070000}"/>
    <cellStyle name="_Самар_анд_сводная 1пр (2)" xfId="793" xr:uid="{00000000-0005-0000-0000-0000AA070000}"/>
    <cellStyle name="_Самар_анд_сводная 1пр (2) 2" xfId="8588" xr:uid="{00000000-0005-0000-0000-0000AB070000}"/>
    <cellStyle name="_Самар_анд_сводная 1пр (2) 2_Прогноз_области_МВЭС_21.01.2014" xfId="8589" xr:uid="{00000000-0005-0000-0000-0000AC070000}"/>
    <cellStyle name="_Самар_анд_сводная 1пр (2)_ВВП" xfId="794" xr:uid="{00000000-0005-0000-0000-0000AD070000}"/>
    <cellStyle name="_Самар_анд_сводная 1пр (2)_Лист1" xfId="795" xr:uid="{00000000-0005-0000-0000-0000AE070000}"/>
    <cellStyle name="_Самар_анд_сводная 1пр (2)_Пмин" xfId="796" xr:uid="{00000000-0005-0000-0000-0000AF070000}"/>
    <cellStyle name="_Самар_анд_сводная 1пр (2)_Прогноз_области_МВЭС_21.01.2014" xfId="8590" xr:uid="{00000000-0005-0000-0000-0000B0070000}"/>
    <cellStyle name="_Самар_анд_Сводная_(Кол-во)" xfId="797" xr:uid="{00000000-0005-0000-0000-0000B1070000}"/>
    <cellStyle name="_Самар_анд_Сводный 2013 (ПСД)" xfId="798" xr:uid="{00000000-0005-0000-0000-0000B2070000}"/>
    <cellStyle name="_Самар_анд_таб.3п для МинЭкон.2012-13г" xfId="799" xr:uid="{00000000-0005-0000-0000-0000B3070000}"/>
    <cellStyle name="_Самар_анд_таб.3п для МинЭкон.2012-13г_Натур объемы для МЭ согласовано с Шеровым АК УзНГД от14.06.12г" xfId="800" xr:uid="{00000000-0005-0000-0000-0000B4070000}"/>
    <cellStyle name="_Самар_анд_Территории" xfId="8591" xr:uid="{00000000-0005-0000-0000-0000B5070000}"/>
    <cellStyle name="_Самар_анд_Территории_доля экс" xfId="8592" xr:uid="{00000000-0005-0000-0000-0000B6070000}"/>
    <cellStyle name="_Самар_анд_Территории_доля экс_Прогноз_области_МВЭС_21.01.2014" xfId="8593" xr:uid="{00000000-0005-0000-0000-0000B7070000}"/>
    <cellStyle name="_Самар_анд_Территории_прогноз_2014_АП_16.09_КМ_30.09" xfId="8594" xr:uid="{00000000-0005-0000-0000-0000B8070000}"/>
    <cellStyle name="_Самар_анд_Территории_прогноз_2014_АП_16.09_КМ_30.09_доля экс" xfId="8595" xr:uid="{00000000-0005-0000-0000-0000B9070000}"/>
    <cellStyle name="_Самар_анд_Территории_прогноз_2014_АП_16.09_КМ_30.09_доля экс_Прогноз_области_МВЭС_21.01.2014" xfId="8596" xr:uid="{00000000-0005-0000-0000-0000BA070000}"/>
    <cellStyle name="_Самар_анд_Территории_СВОД регионов приложение _2_МВЭС_13.11.2013" xfId="8597" xr:uid="{00000000-0005-0000-0000-0000BB070000}"/>
    <cellStyle name="_Самар_анд_Территории_СВОД регионов приложение _2_МВЭС_13.11.2013_доля экс" xfId="8598" xr:uid="{00000000-0005-0000-0000-0000BC070000}"/>
    <cellStyle name="_Самар_анд_Территории_СВОД регионов приложение _2_МВЭС_13.11.2013_доля экс_Прогноз_области_МВЭС_21.01.2014" xfId="8599" xr:uid="{00000000-0005-0000-0000-0000BD070000}"/>
    <cellStyle name="_Самар_анд_ТНП дамир ака" xfId="801" xr:uid="{00000000-0005-0000-0000-0000BE070000}"/>
    <cellStyle name="_Самар_анд_Форма-ЯИЎ ва бандлик" xfId="6591" xr:uid="{00000000-0005-0000-0000-0000BF070000}"/>
    <cellStyle name="_Самар_анд_экспорт импорт_Голышев_девальвация_16.09.2013" xfId="8600" xr:uid="{00000000-0005-0000-0000-0000C0070000}"/>
    <cellStyle name="_Самар_анд_экспорт импорт_Голышев_девальвация_16.09.2013_Прогноз_области_МВЭС_21.01.2014" xfId="8601" xr:uid="{00000000-0005-0000-0000-0000C1070000}"/>
    <cellStyle name="_Самар_анд_экспорт импорт_Голышев_девальвация_22.08.2013" xfId="8602" xr:uid="{00000000-0005-0000-0000-0000C2070000}"/>
    <cellStyle name="_Самар_анд_экспорт импорт_Голышев_девальвация_22.08.2013_Прогноз_области_МВЭС_21.01.2014" xfId="8603" xr:uid="{00000000-0005-0000-0000-0000C3070000}"/>
    <cellStyle name="_Самар_анд_Январь 2012г" xfId="8604" xr:uid="{00000000-0005-0000-0000-0000C4070000}"/>
    <cellStyle name="_Самар_анд_Январь 2012г_Январь - декабрь 2013г" xfId="8605" xr:uid="{00000000-0005-0000-0000-0000C5070000}"/>
    <cellStyle name="_Самар_анд_Январь 2012г_Январь 2014г. 1-20 дней" xfId="8606" xr:uid="{00000000-0005-0000-0000-0000C6070000}"/>
    <cellStyle name="_САМАРКАНД 2008-ДАСТУР" xfId="802" xr:uid="{00000000-0005-0000-0000-0000C7070000}"/>
    <cellStyle name="_Свод 2011-2013гг" xfId="8607" xr:uid="{00000000-0005-0000-0000-0000C8070000}"/>
    <cellStyle name="_СВОД КабМин-Вар-тОхирги" xfId="6592" xr:uid="{00000000-0005-0000-0000-0000C9070000}"/>
    <cellStyle name="_СВОД-Банк-Вилоят" xfId="6593" xr:uid="{00000000-0005-0000-0000-0000CA070000}"/>
    <cellStyle name="_Сводка 2010год." xfId="803" xr:uid="{00000000-0005-0000-0000-0000CB070000}"/>
    <cellStyle name="_Сводка 2010год. 2" xfId="8608" xr:uid="{00000000-0005-0000-0000-0000CC070000}"/>
    <cellStyle name="_Сводка 2011год." xfId="8609" xr:uid="{00000000-0005-0000-0000-0000CD070000}"/>
    <cellStyle name="_сводная 1 пар (2)" xfId="804" xr:uid="{00000000-0005-0000-0000-0000CE070000}"/>
    <cellStyle name="_сводная 1 пар (2) 2" xfId="8610" xr:uid="{00000000-0005-0000-0000-0000CF070000}"/>
    <cellStyle name="_сводная 1 пар (2) 2_Прогноз_области_МВЭС_21.01.2014" xfId="8611" xr:uid="{00000000-0005-0000-0000-0000D0070000}"/>
    <cellStyle name="_сводная 1 пар (2)_ВВП" xfId="805" xr:uid="{00000000-0005-0000-0000-0000D1070000}"/>
    <cellStyle name="_сводная 1 пар (2)_Лист1" xfId="806" xr:uid="{00000000-0005-0000-0000-0000D2070000}"/>
    <cellStyle name="_сводная 1 пар (2)_Пмин" xfId="807" xr:uid="{00000000-0005-0000-0000-0000D3070000}"/>
    <cellStyle name="_сводная 1 пар (2)_Прогноз_области_МВЭС_21.01.2014" xfId="8612" xr:uid="{00000000-0005-0000-0000-0000D4070000}"/>
    <cellStyle name="_Сводная 1па (2)" xfId="808" xr:uid="{00000000-0005-0000-0000-0000D5070000}"/>
    <cellStyle name="_Сводная 1па (2) 2" xfId="8613" xr:uid="{00000000-0005-0000-0000-0000D6070000}"/>
    <cellStyle name="_Сводная 1па (2) 2_Прогноз_области_МВЭС_21.01.2014" xfId="8614" xr:uid="{00000000-0005-0000-0000-0000D7070000}"/>
    <cellStyle name="_Сводная 1па (2)_ВВП" xfId="809" xr:uid="{00000000-0005-0000-0000-0000D8070000}"/>
    <cellStyle name="_Сводная 1па (2)_Лист1" xfId="810" xr:uid="{00000000-0005-0000-0000-0000D9070000}"/>
    <cellStyle name="_Сводная 1па (2)_Пмин" xfId="811" xr:uid="{00000000-0005-0000-0000-0000DA070000}"/>
    <cellStyle name="_Сводная 1па (2)_Прогноз_области_МВЭС_21.01.2014" xfId="8615" xr:uid="{00000000-0005-0000-0000-0000DB070000}"/>
    <cellStyle name="_сводная 1пр (2)" xfId="812" xr:uid="{00000000-0005-0000-0000-0000DC070000}"/>
    <cellStyle name="_сводная 1пр (2) 2" xfId="8616" xr:uid="{00000000-0005-0000-0000-0000DD070000}"/>
    <cellStyle name="_сводная 1пр (2) 2_Прогноз_области_МВЭС_21.01.2014" xfId="8617" xr:uid="{00000000-0005-0000-0000-0000DE070000}"/>
    <cellStyle name="_сводная 1пр (2)_ВВП" xfId="813" xr:uid="{00000000-0005-0000-0000-0000DF070000}"/>
    <cellStyle name="_сводная 1пр (2)_Лист1" xfId="814" xr:uid="{00000000-0005-0000-0000-0000E0070000}"/>
    <cellStyle name="_сводная 1пр (2)_Пмин" xfId="815" xr:uid="{00000000-0005-0000-0000-0000E1070000}"/>
    <cellStyle name="_сводная 1пр (2)_Прогноз_области_МВЭС_21.01.2014" xfId="8618" xr:uid="{00000000-0005-0000-0000-0000E2070000}"/>
    <cellStyle name="_СВОД-Умумий" xfId="6594" xr:uid="{00000000-0005-0000-0000-0000E3070000}"/>
    <cellStyle name="_Сирдарё" xfId="816" xr:uid="{00000000-0005-0000-0000-0000E4070000}"/>
    <cellStyle name="_Сирдарё 2" xfId="817" xr:uid="{00000000-0005-0000-0000-0000E5070000}"/>
    <cellStyle name="_Сирдарё 2_Прогноз_области_МВЭС_21.01.2014" xfId="8619" xr:uid="{00000000-0005-0000-0000-0000E6070000}"/>
    <cellStyle name="_Сирдарё_01 МЕСЯЦЕВ_ИМОМУ" xfId="8620" xr:uid="{00000000-0005-0000-0000-0000E7070000}"/>
    <cellStyle name="_Сирдарё_01 МЕСЯЦЕВ_ИМОМУ_Январь - декабрь 2013г" xfId="8621" xr:uid="{00000000-0005-0000-0000-0000E8070000}"/>
    <cellStyle name="_Сирдарё_01 МЕСЯЦЕВ_ИМОМУ_Январь 2014г. 1-20 дней" xfId="8622" xr:uid="{00000000-0005-0000-0000-0000E9070000}"/>
    <cellStyle name="_Сирдарё_01_РК 2014+" xfId="8623" xr:uid="{00000000-0005-0000-0000-0000EA070000}"/>
    <cellStyle name="_Сирдарё_01_РК 2014+_доля экс" xfId="8624" xr:uid="{00000000-0005-0000-0000-0000EB070000}"/>
    <cellStyle name="_Сирдарё_01_РК 2014+_доля экс_Прогноз_области_МВЭС_21.01.2014" xfId="8625" xr:uid="{00000000-0005-0000-0000-0000EC070000}"/>
    <cellStyle name="_Сирдарё_01_РК 2014+_прогноз_2014_АП_16.09_КМ_30.09" xfId="8626" xr:uid="{00000000-0005-0000-0000-0000ED070000}"/>
    <cellStyle name="_Сирдарё_01_РК 2014+_прогноз_2014_АП_16.09_КМ_30.09_доля экс" xfId="8627" xr:uid="{00000000-0005-0000-0000-0000EE070000}"/>
    <cellStyle name="_Сирдарё_01_РК 2014+_прогноз_2014_АП_16.09_КМ_30.09_доля экс_Прогноз_области_МВЭС_21.01.2014" xfId="8628" xr:uid="{00000000-0005-0000-0000-0000EF070000}"/>
    <cellStyle name="_Сирдарё_01_РК 2014+_СВОД регионов приложение _2_МВЭС_13.11.2013" xfId="8629" xr:uid="{00000000-0005-0000-0000-0000F0070000}"/>
    <cellStyle name="_Сирдарё_01_РК 2014+_СВОД регионов приложение _2_МВЭС_13.11.2013_доля экс" xfId="8630" xr:uid="{00000000-0005-0000-0000-0000F1070000}"/>
    <cellStyle name="_Сирдарё_01_РК 2014+_СВОД регионов приложение _2_МВЭС_13.11.2013_доля экс_Прогноз_области_МВЭС_21.01.2014" xfId="8631" xr:uid="{00000000-0005-0000-0000-0000F2070000}"/>
    <cellStyle name="_Сирдарё_1. Промышленность измененная версия" xfId="818" xr:uid="{00000000-0005-0000-0000-0000F3070000}"/>
    <cellStyle name="_Сирдарё_1па" xfId="819" xr:uid="{00000000-0005-0000-0000-0000F4070000}"/>
    <cellStyle name="_Сирдарё_1па 2" xfId="8632" xr:uid="{00000000-0005-0000-0000-0000F5070000}"/>
    <cellStyle name="_Сирдарё_1па 2_Прогноз_области_МВЭС_21.01.2014" xfId="8633" xr:uid="{00000000-0005-0000-0000-0000F6070000}"/>
    <cellStyle name="_Сирдарё_1па_ВВП" xfId="820" xr:uid="{00000000-0005-0000-0000-0000F7070000}"/>
    <cellStyle name="_Сирдарё_1па_Лист1" xfId="821" xr:uid="{00000000-0005-0000-0000-0000F8070000}"/>
    <cellStyle name="_Сирдарё_1па_Пмин" xfId="822" xr:uid="{00000000-0005-0000-0000-0000F9070000}"/>
    <cellStyle name="_Сирдарё_1па_Прогноз_области_МВЭС_21.01.2014" xfId="8634" xr:uid="{00000000-0005-0000-0000-0000FA070000}"/>
    <cellStyle name="_Сирдарё_8- 9-10-жадвал" xfId="823" xr:uid="{00000000-0005-0000-0000-0000FB070000}"/>
    <cellStyle name="_Сирдарё_Import_Forecast(last)_12.09.11 (Ismailovu)" xfId="824" xr:uid="{00000000-0005-0000-0000-0000FC070000}"/>
    <cellStyle name="_Сирдарё_Import_Forecast(last)_12.09.11 (Ismailovu) 2" xfId="8635" xr:uid="{00000000-0005-0000-0000-0000FD070000}"/>
    <cellStyle name="_Сирдарё_Import_Forecast(last)_12.09.11 (Ismailovu) 2_Прогноз_области_МВЭС_21.01.2014" xfId="8636" xr:uid="{00000000-0005-0000-0000-0000FE070000}"/>
    <cellStyle name="_Сирдарё_Import_Forecast(last)_12.09.11 (Ismailovu)_ВВП" xfId="825" xr:uid="{00000000-0005-0000-0000-0000FF070000}"/>
    <cellStyle name="_Сирдарё_Import_Forecast(last)_12.09.11 (Ismailovu)_Лист1" xfId="826" xr:uid="{00000000-0005-0000-0000-000000080000}"/>
    <cellStyle name="_Сирдарё_Import_Forecast(last)_12.09.11 (Ismailovu)_Пмин" xfId="827" xr:uid="{00000000-0005-0000-0000-000001080000}"/>
    <cellStyle name="_Сирдарё_Import_Forecast(last)_12.09.11 (Ismailovu)_Прогноз_области_МВЭС_21.01.2014" xfId="8637" xr:uid="{00000000-0005-0000-0000-000002080000}"/>
    <cellStyle name="_Сирдарё_АК УНПрод. Макет таблиц дляМЭ 2010-2015гг (31.05.12г)" xfId="828" xr:uid="{00000000-0005-0000-0000-000003080000}"/>
    <cellStyle name="_Сирдарё_АК УНПрод. Макет таблиц дляМЭ 2010-2015гг (31.05.12г)_Натур объемы для МЭ согласовано с Шеровым АК УзНГД от14.06.12г" xfId="829" xr:uid="{00000000-0005-0000-0000-000004080000}"/>
    <cellStyle name="_Сирдарё_банк вилоят" xfId="830" xr:uid="{00000000-0005-0000-0000-000005080000}"/>
    <cellStyle name="_Сирдарё_ВВП пром (2)" xfId="831" xr:uid="{00000000-0005-0000-0000-000006080000}"/>
    <cellStyle name="_Сирдарё_ВВП пром (2)_Натур объемы для МЭ согласовано с Шеровым АК УзНГД от14.06.12г" xfId="832" xr:uid="{00000000-0005-0000-0000-000007080000}"/>
    <cellStyle name="_Сирдарё_газомекость последний" xfId="833" xr:uid="{00000000-0005-0000-0000-000008080000}"/>
    <cellStyle name="_Сирдарё_газомекость последний_Натур объемы для МЭ согласовано с Шеровым АК УзНГД от14.06.12г" xfId="834" xr:uid="{00000000-0005-0000-0000-000009080000}"/>
    <cellStyle name="_Сирдарё_Демографик ва мехнат курсаткичлари 1995-2010" xfId="835" xr:uid="{00000000-0005-0000-0000-00000A080000}"/>
    <cellStyle name="_Сирдарё_Ден масса" xfId="836" xr:uid="{00000000-0005-0000-0000-00000B080000}"/>
    <cellStyle name="_Сирдарё_Ден масса_ВВП" xfId="837" xr:uid="{00000000-0005-0000-0000-00000C080000}"/>
    <cellStyle name="_Сирдарё_Ден масса_Лист1" xfId="838" xr:uid="{00000000-0005-0000-0000-00000D080000}"/>
    <cellStyle name="_Сирдарё_Ден масса_Пмин" xfId="839" xr:uid="{00000000-0005-0000-0000-00000E080000}"/>
    <cellStyle name="_Сирдарё_доля экс" xfId="8638" xr:uid="{00000000-0005-0000-0000-00000F080000}"/>
    <cellStyle name="_Сирдарё_доля экс_Прогноз_области_МВЭС_21.01.2014" xfId="8639" xr:uid="{00000000-0005-0000-0000-000010080000}"/>
    <cellStyle name="_Сирдарё_импорт_2013_аппарат" xfId="8640" xr:uid="{00000000-0005-0000-0000-000011080000}"/>
    <cellStyle name="_Сирдарё_импорт_2013_реальный" xfId="8641" xr:uid="{00000000-0005-0000-0000-000012080000}"/>
    <cellStyle name="_Сирдарё_ИМПОРТОЗАМЕЩЕНИЕ" xfId="8642" xr:uid="{00000000-0005-0000-0000-000013080000}"/>
    <cellStyle name="_Сирдарё_инвест-регион" xfId="840" xr:uid="{00000000-0005-0000-0000-000014080000}"/>
    <cellStyle name="_Сирдарё_ИП 2014гг_19112013" xfId="841" xr:uid="{00000000-0005-0000-0000-000015080000}"/>
    <cellStyle name="_Сирдарё_ИП-2016г. от 05.09.2015г." xfId="6595" xr:uid="{00000000-0005-0000-0000-000016080000}"/>
    <cellStyle name="_Сирдарё_Карор буйича 31 октябр" xfId="842" xr:uid="{00000000-0005-0000-0000-000017080000}"/>
    <cellStyle name="_Сирдарё_Карор буйича охирги" xfId="843" xr:uid="{00000000-0005-0000-0000-000018080000}"/>
    <cellStyle name="_Сирдарё_Книга1 (10)" xfId="8643" xr:uid="{00000000-0005-0000-0000-000019080000}"/>
    <cellStyle name="_Сирдарё_Копия 2014-1кв" xfId="8644" xr:uid="{00000000-0005-0000-0000-00001A080000}"/>
    <cellStyle name="_Сирдарё_Лист10" xfId="844" xr:uid="{00000000-0005-0000-0000-00001B080000}"/>
    <cellStyle name="_Сирдарё_Лист2" xfId="845" xr:uid="{00000000-0005-0000-0000-00001C080000}"/>
    <cellStyle name="_Сирдарё_Лист2 2" xfId="8645" xr:uid="{00000000-0005-0000-0000-00001D080000}"/>
    <cellStyle name="_Сирдарё_Лист2 2_Прогноз_области_МВЭС_21.01.2014" xfId="8646" xr:uid="{00000000-0005-0000-0000-00001E080000}"/>
    <cellStyle name="_Сирдарё_Лист2_1" xfId="846" xr:uid="{00000000-0005-0000-0000-00001F080000}"/>
    <cellStyle name="_Сирдарё_Лист2_ВВП" xfId="847" xr:uid="{00000000-0005-0000-0000-000020080000}"/>
    <cellStyle name="_Сирдарё_Лист2_Лист1" xfId="848" xr:uid="{00000000-0005-0000-0000-000021080000}"/>
    <cellStyle name="_Сирдарё_Лист2_Пмин" xfId="849" xr:uid="{00000000-0005-0000-0000-000022080000}"/>
    <cellStyle name="_Сирдарё_Лист2_Прогноз_области_МВЭС_21.01.2014" xfId="8647" xr:uid="{00000000-0005-0000-0000-000023080000}"/>
    <cellStyle name="_Сирдарё_Лист7" xfId="850" xr:uid="{00000000-0005-0000-0000-000024080000}"/>
    <cellStyle name="_Сирдарё_Лист9" xfId="851" xr:uid="{00000000-0005-0000-0000-000025080000}"/>
    <cellStyle name="_Сирдарё_Март 2012г" xfId="8648" xr:uid="{00000000-0005-0000-0000-000026080000}"/>
    <cellStyle name="_Сирдарё_Март 2012г_Январь - декабрь 2013г" xfId="8649" xr:uid="{00000000-0005-0000-0000-000027080000}"/>
    <cellStyle name="_Сирдарё_Март 2012г_Январь 2014г. 1-20 дней" xfId="8650" xr:uid="{00000000-0005-0000-0000-000028080000}"/>
    <cellStyle name="_Сирдарё_Мощности за 2010-2015 в МЭ" xfId="852" xr:uid="{00000000-0005-0000-0000-000029080000}"/>
    <cellStyle name="_Сирдарё_Натур объемы для МЭ согласовано с Шеровым АК УзНГД от14.06.12г" xfId="853" xr:uid="{00000000-0005-0000-0000-00002A080000}"/>
    <cellStyle name="_Сирдарё_Новые виды продукции 957" xfId="8651" xr:uid="{00000000-0005-0000-0000-00002B080000}"/>
    <cellStyle name="_Сирдарё_Новые виды продукции 957 2" xfId="8652" xr:uid="{00000000-0005-0000-0000-00002C080000}"/>
    <cellStyle name="_Сирдарё_ожид_отрасли_МВЭС" xfId="8653" xr:uid="{00000000-0005-0000-0000-00002D080000}"/>
    <cellStyle name="_Сирдарё_Ожидаемые рабочие места" xfId="6596" xr:uid="{00000000-0005-0000-0000-00002E080000}"/>
    <cellStyle name="_Сирдарё_перечень" xfId="854" xr:uid="{00000000-0005-0000-0000-00002F080000}"/>
    <cellStyle name="_Сирдарё_Приложение _1+Свод МЭ (Охирги)" xfId="8654" xr:uid="{00000000-0005-0000-0000-000030080000}"/>
    <cellStyle name="_Сирдарё_Прогноз производства до конца 2011 года 20.04.2011г" xfId="855" xr:uid="{00000000-0005-0000-0000-000031080000}"/>
    <cellStyle name="_Сирдарё_прогноз экспорта-2014г." xfId="8655" xr:uid="{00000000-0005-0000-0000-000032080000}"/>
    <cellStyle name="_Сирдарё_прогноз экспорта-2014г._Книга1 (10)" xfId="8656" xr:uid="{00000000-0005-0000-0000-000033080000}"/>
    <cellStyle name="_Сирдарё_прогноз_2 вар_Саидова_26.06.2014" xfId="8657" xr:uid="{00000000-0005-0000-0000-000034080000}"/>
    <cellStyle name="_Сирдарё_Прогноз_2012_24.09.11" xfId="856" xr:uid="{00000000-0005-0000-0000-000035080000}"/>
    <cellStyle name="_Сирдарё_Прогноз_2012_24.09.11_ВВП" xfId="857" xr:uid="{00000000-0005-0000-0000-000036080000}"/>
    <cellStyle name="_Сирдарё_Прогноз_2012_24.09.11_Лист1" xfId="858" xr:uid="{00000000-0005-0000-0000-000037080000}"/>
    <cellStyle name="_Сирдарё_Прогноз_2012_24.09.11_Пмин" xfId="859" xr:uid="{00000000-0005-0000-0000-000038080000}"/>
    <cellStyle name="_Сирдарё_прогноз_2013_АП_18.12.2012" xfId="8658" xr:uid="{00000000-0005-0000-0000-000039080000}"/>
    <cellStyle name="_Сирдарё_прогноз_2013_АП_18.12.2012_Январь - декабрь 2013г" xfId="8659" xr:uid="{00000000-0005-0000-0000-00003A080000}"/>
    <cellStyle name="_Сирдарё_прогноз_2013_АП_18.12.2012_Январь 2014г. 1-20 дней" xfId="8660" xr:uid="{00000000-0005-0000-0000-00003B080000}"/>
    <cellStyle name="_Сирдарё_Прогноз_области_МВЭС_21.01.2014" xfId="8661" xr:uid="{00000000-0005-0000-0000-00003C080000}"/>
    <cellStyle name="_Сирдарё_проект ИП -2016г. от 18.06.15г посл.." xfId="6597" xr:uid="{00000000-0005-0000-0000-00003D080000}"/>
    <cellStyle name="_Сирдарё_проект ИП -2016г. от 18.06.15г посл..Дилшод" xfId="6598" xr:uid="{00000000-0005-0000-0000-00003E080000}"/>
    <cellStyle name="_Сирдарё_Промышленность  исправленная мощность" xfId="860" xr:uid="{00000000-0005-0000-0000-00003F080000}"/>
    <cellStyle name="_Сирдарё_Промышленность Fayz Dekor" xfId="861" xr:uid="{00000000-0005-0000-0000-000040080000}"/>
    <cellStyle name="_Сирдарё_Промышленность111111" xfId="862" xr:uid="{00000000-0005-0000-0000-000041080000}"/>
    <cellStyle name="_Сирдарё_СВОД жадваллар-2009 6 ой" xfId="863" xr:uid="{00000000-0005-0000-0000-000042080000}"/>
    <cellStyle name="_Сирдарё_СВОД жадваллар-2009 6 ой_Прогноз_области_МВЭС_21.01.2014" xfId="8662" xr:uid="{00000000-0005-0000-0000-000043080000}"/>
    <cellStyle name="_Сирдарё_СВОД регионов приложение _2_МВЭС_13.11.2013" xfId="8663" xr:uid="{00000000-0005-0000-0000-000044080000}"/>
    <cellStyle name="_Сирдарё_СВОД регионов приложение _2_МВЭС_13.11.2013_Прогноз_области_МВЭС_21.01.2014" xfId="8664" xr:uid="{00000000-0005-0000-0000-000045080000}"/>
    <cellStyle name="_Сирдарё_сводная 1 пар (2)" xfId="864" xr:uid="{00000000-0005-0000-0000-000046080000}"/>
    <cellStyle name="_Сирдарё_сводная 1 пар (2) 2" xfId="8665" xr:uid="{00000000-0005-0000-0000-000047080000}"/>
    <cellStyle name="_Сирдарё_сводная 1 пар (2) 2_Прогноз_области_МВЭС_21.01.2014" xfId="8666" xr:uid="{00000000-0005-0000-0000-000048080000}"/>
    <cellStyle name="_Сирдарё_сводная 1 пар (2)_ВВП" xfId="865" xr:uid="{00000000-0005-0000-0000-000049080000}"/>
    <cellStyle name="_Сирдарё_сводная 1 пар (2)_Лист1" xfId="866" xr:uid="{00000000-0005-0000-0000-00004A080000}"/>
    <cellStyle name="_Сирдарё_сводная 1 пар (2)_Пмин" xfId="867" xr:uid="{00000000-0005-0000-0000-00004B080000}"/>
    <cellStyle name="_Сирдарё_сводная 1 пар (2)_Прогноз_области_МВЭС_21.01.2014" xfId="8667" xr:uid="{00000000-0005-0000-0000-00004C080000}"/>
    <cellStyle name="_Сирдарё_Сводная 1па (2)" xfId="868" xr:uid="{00000000-0005-0000-0000-00004D080000}"/>
    <cellStyle name="_Сирдарё_Сводная 1па (2) 2" xfId="8668" xr:uid="{00000000-0005-0000-0000-00004E080000}"/>
    <cellStyle name="_Сирдарё_Сводная 1па (2) 2_Прогноз_области_МВЭС_21.01.2014" xfId="8669" xr:uid="{00000000-0005-0000-0000-00004F080000}"/>
    <cellStyle name="_Сирдарё_Сводная 1па (2)_ВВП" xfId="869" xr:uid="{00000000-0005-0000-0000-000050080000}"/>
    <cellStyle name="_Сирдарё_Сводная 1па (2)_Лист1" xfId="870" xr:uid="{00000000-0005-0000-0000-000051080000}"/>
    <cellStyle name="_Сирдарё_Сводная 1па (2)_Пмин" xfId="871" xr:uid="{00000000-0005-0000-0000-000052080000}"/>
    <cellStyle name="_Сирдарё_Сводная 1па (2)_Прогноз_области_МВЭС_21.01.2014" xfId="8670" xr:uid="{00000000-0005-0000-0000-000053080000}"/>
    <cellStyle name="_Сирдарё_сводная 1пр (2)" xfId="872" xr:uid="{00000000-0005-0000-0000-000054080000}"/>
    <cellStyle name="_Сирдарё_сводная 1пр (2) 2" xfId="8671" xr:uid="{00000000-0005-0000-0000-000055080000}"/>
    <cellStyle name="_Сирдарё_сводная 1пр (2) 2_Прогноз_области_МВЭС_21.01.2014" xfId="8672" xr:uid="{00000000-0005-0000-0000-000056080000}"/>
    <cellStyle name="_Сирдарё_сводная 1пр (2)_ВВП" xfId="873" xr:uid="{00000000-0005-0000-0000-000057080000}"/>
    <cellStyle name="_Сирдарё_сводная 1пр (2)_Лист1" xfId="874" xr:uid="{00000000-0005-0000-0000-000058080000}"/>
    <cellStyle name="_Сирдарё_сводная 1пр (2)_Пмин" xfId="875" xr:uid="{00000000-0005-0000-0000-000059080000}"/>
    <cellStyle name="_Сирдарё_сводная 1пр (2)_Прогноз_области_МВЭС_21.01.2014" xfId="8673" xr:uid="{00000000-0005-0000-0000-00005A080000}"/>
    <cellStyle name="_Сирдарё_Сводная_(Кол-во)" xfId="876" xr:uid="{00000000-0005-0000-0000-00005B080000}"/>
    <cellStyle name="_Сирдарё_Сводный 2013 (ПСД)" xfId="877" xr:uid="{00000000-0005-0000-0000-00005C080000}"/>
    <cellStyle name="_Сирдарё_таб.3п для МинЭкон.2012-13г" xfId="878" xr:uid="{00000000-0005-0000-0000-00005D080000}"/>
    <cellStyle name="_Сирдарё_таб.3п для МинЭкон.2012-13г_Натур объемы для МЭ согласовано с Шеровым АК УзНГД от14.06.12г" xfId="879" xr:uid="{00000000-0005-0000-0000-00005E080000}"/>
    <cellStyle name="_Сирдарё_Территории" xfId="8674" xr:uid="{00000000-0005-0000-0000-00005F080000}"/>
    <cellStyle name="_Сирдарё_Территории_доля экс" xfId="8675" xr:uid="{00000000-0005-0000-0000-000060080000}"/>
    <cellStyle name="_Сирдарё_Территории_доля экс_Прогноз_области_МВЭС_21.01.2014" xfId="8676" xr:uid="{00000000-0005-0000-0000-000061080000}"/>
    <cellStyle name="_Сирдарё_Территории_прогноз_2014_АП_16.09_КМ_30.09" xfId="8677" xr:uid="{00000000-0005-0000-0000-000062080000}"/>
    <cellStyle name="_Сирдарё_Территории_прогноз_2014_АП_16.09_КМ_30.09_доля экс" xfId="8678" xr:uid="{00000000-0005-0000-0000-000063080000}"/>
    <cellStyle name="_Сирдарё_Территории_прогноз_2014_АП_16.09_КМ_30.09_доля экс_Прогноз_области_МВЭС_21.01.2014" xfId="8679" xr:uid="{00000000-0005-0000-0000-000064080000}"/>
    <cellStyle name="_Сирдарё_Территории_СВОД регионов приложение _2_МВЭС_13.11.2013" xfId="8680" xr:uid="{00000000-0005-0000-0000-000065080000}"/>
    <cellStyle name="_Сирдарё_Территории_СВОД регионов приложение _2_МВЭС_13.11.2013_доля экс" xfId="8681" xr:uid="{00000000-0005-0000-0000-000066080000}"/>
    <cellStyle name="_Сирдарё_Территории_СВОД регионов приложение _2_МВЭС_13.11.2013_доля экс_Прогноз_области_МВЭС_21.01.2014" xfId="8682" xr:uid="{00000000-0005-0000-0000-000067080000}"/>
    <cellStyle name="_Сирдарё_ТНП дамир ака" xfId="880" xr:uid="{00000000-0005-0000-0000-000068080000}"/>
    <cellStyle name="_Сирдарё_Форма-ЯИЎ ва бандлик" xfId="6599" xr:uid="{00000000-0005-0000-0000-000069080000}"/>
    <cellStyle name="_Сирдарё_экспорт импорт_Голышев_девальвация_16.09.2013" xfId="8683" xr:uid="{00000000-0005-0000-0000-00006A080000}"/>
    <cellStyle name="_Сирдарё_экспорт импорт_Голышев_девальвация_16.09.2013_Прогноз_области_МВЭС_21.01.2014" xfId="8684" xr:uid="{00000000-0005-0000-0000-00006B080000}"/>
    <cellStyle name="_Сирдарё_экспорт импорт_Голышев_девальвация_22.08.2013" xfId="8685" xr:uid="{00000000-0005-0000-0000-00006C080000}"/>
    <cellStyle name="_Сирдарё_экспорт импорт_Голышев_девальвация_22.08.2013_Прогноз_области_МВЭС_21.01.2014" xfId="8686" xr:uid="{00000000-0005-0000-0000-00006D080000}"/>
    <cellStyle name="_Сирдарё_Январь 2012г" xfId="8687" xr:uid="{00000000-0005-0000-0000-00006E080000}"/>
    <cellStyle name="_Сирдарё_Январь 2012г_Январь - декабрь 2013г" xfId="8688" xr:uid="{00000000-0005-0000-0000-00006F080000}"/>
    <cellStyle name="_Сирдарё_Январь 2012г_Январь 2014г. 1-20 дней" xfId="8689" xr:uid="{00000000-0005-0000-0000-000070080000}"/>
    <cellStyle name="_соц раз Азиз" xfId="881" xr:uid="{00000000-0005-0000-0000-000071080000}"/>
    <cellStyle name="_СПИСОК тулик" xfId="882" xr:uid="{00000000-0005-0000-0000-000072080000}"/>
    <cellStyle name="_СПИСОК тулик 2" xfId="8690" xr:uid="{00000000-0005-0000-0000-000073080000}"/>
    <cellStyle name="_сранение м200-м150" xfId="883" xr:uid="{00000000-0005-0000-0000-000074080000}"/>
    <cellStyle name="_сранение м200-м150 2" xfId="8691" xr:uid="{00000000-0005-0000-0000-000075080000}"/>
    <cellStyle name="_Сурхондарё" xfId="6600" xr:uid="{00000000-0005-0000-0000-000076080000}"/>
    <cellStyle name="_Сурхондарё " xfId="884" xr:uid="{00000000-0005-0000-0000-000077080000}"/>
    <cellStyle name="_Сурхондарё  2" xfId="885" xr:uid="{00000000-0005-0000-0000-000078080000}"/>
    <cellStyle name="_Сурхондарё  2_Прогноз_области_МВЭС_21.01.2014" xfId="8692" xr:uid="{00000000-0005-0000-0000-000079080000}"/>
    <cellStyle name="_Сурхондарё _01 МЕСЯЦЕВ_ИМОМУ" xfId="8693" xr:uid="{00000000-0005-0000-0000-00007A080000}"/>
    <cellStyle name="_Сурхондарё _01 МЕСЯЦЕВ_ИМОМУ_Январь - декабрь 2013г" xfId="8694" xr:uid="{00000000-0005-0000-0000-00007B080000}"/>
    <cellStyle name="_Сурхондарё _01 МЕСЯЦЕВ_ИМОМУ_Январь 2014г. 1-20 дней" xfId="8695" xr:uid="{00000000-0005-0000-0000-00007C080000}"/>
    <cellStyle name="_Сурхондарё _01_РК 2014+" xfId="8696" xr:uid="{00000000-0005-0000-0000-00007D080000}"/>
    <cellStyle name="_Сурхондарё _01_РК 2014+_доля экс" xfId="8697" xr:uid="{00000000-0005-0000-0000-00007E080000}"/>
    <cellStyle name="_Сурхондарё _01_РК 2014+_доля экс_Прогноз_области_МВЭС_21.01.2014" xfId="8698" xr:uid="{00000000-0005-0000-0000-00007F080000}"/>
    <cellStyle name="_Сурхондарё _01_РК 2014+_прогноз_2014_АП_16.09_КМ_30.09" xfId="8699" xr:uid="{00000000-0005-0000-0000-000080080000}"/>
    <cellStyle name="_Сурхондарё _01_РК 2014+_прогноз_2014_АП_16.09_КМ_30.09_доля экс" xfId="8700" xr:uid="{00000000-0005-0000-0000-000081080000}"/>
    <cellStyle name="_Сурхондарё _01_РК 2014+_прогноз_2014_АП_16.09_КМ_30.09_доля экс_Прогноз_области_МВЭС_21.01.2014" xfId="8701" xr:uid="{00000000-0005-0000-0000-000082080000}"/>
    <cellStyle name="_Сурхондарё _01_РК 2014+_СВОД регионов приложение _2_МВЭС_13.11.2013" xfId="8702" xr:uid="{00000000-0005-0000-0000-000083080000}"/>
    <cellStyle name="_Сурхондарё _01_РК 2014+_СВОД регионов приложение _2_МВЭС_13.11.2013_доля экс" xfId="8703" xr:uid="{00000000-0005-0000-0000-000084080000}"/>
    <cellStyle name="_Сурхондарё _01_РК 2014+_СВОД регионов приложение _2_МВЭС_13.11.2013_доля экс_Прогноз_области_МВЭС_21.01.2014" xfId="8704" xr:uid="{00000000-0005-0000-0000-000085080000}"/>
    <cellStyle name="_Сурхондарё _1. Промышленность измененная версия" xfId="886" xr:uid="{00000000-0005-0000-0000-000086080000}"/>
    <cellStyle name="_Сурхондарё _1па" xfId="887" xr:uid="{00000000-0005-0000-0000-000087080000}"/>
    <cellStyle name="_Сурхондарё _1па 2" xfId="8705" xr:uid="{00000000-0005-0000-0000-000088080000}"/>
    <cellStyle name="_Сурхондарё _1па 2_Прогноз_области_МВЭС_21.01.2014" xfId="8706" xr:uid="{00000000-0005-0000-0000-000089080000}"/>
    <cellStyle name="_Сурхондарё _1па_ВВП" xfId="888" xr:uid="{00000000-0005-0000-0000-00008A080000}"/>
    <cellStyle name="_Сурхондарё _1па_Лист1" xfId="889" xr:uid="{00000000-0005-0000-0000-00008B080000}"/>
    <cellStyle name="_Сурхондарё _1па_Пмин" xfId="890" xr:uid="{00000000-0005-0000-0000-00008C080000}"/>
    <cellStyle name="_Сурхондарё _1па_Прогноз_области_МВЭС_21.01.2014" xfId="8707" xr:uid="{00000000-0005-0000-0000-00008D080000}"/>
    <cellStyle name="_Сурхондарё _8- 9-10-жадвал" xfId="891" xr:uid="{00000000-0005-0000-0000-00008E080000}"/>
    <cellStyle name="_Сурхондарё _Import_Forecast(last)_12.09.11 (Ismailovu)" xfId="892" xr:uid="{00000000-0005-0000-0000-00008F080000}"/>
    <cellStyle name="_Сурхондарё _Import_Forecast(last)_12.09.11 (Ismailovu) 2" xfId="8708" xr:uid="{00000000-0005-0000-0000-000090080000}"/>
    <cellStyle name="_Сурхондарё _Import_Forecast(last)_12.09.11 (Ismailovu) 2_Прогноз_области_МВЭС_21.01.2014" xfId="8709" xr:uid="{00000000-0005-0000-0000-000091080000}"/>
    <cellStyle name="_Сурхондарё _Import_Forecast(last)_12.09.11 (Ismailovu)_ВВП" xfId="893" xr:uid="{00000000-0005-0000-0000-000092080000}"/>
    <cellStyle name="_Сурхондарё _Import_Forecast(last)_12.09.11 (Ismailovu)_Лист1" xfId="894" xr:uid="{00000000-0005-0000-0000-000093080000}"/>
    <cellStyle name="_Сурхондарё _Import_Forecast(last)_12.09.11 (Ismailovu)_Пмин" xfId="895" xr:uid="{00000000-0005-0000-0000-000094080000}"/>
    <cellStyle name="_Сурхондарё _Import_Forecast(last)_12.09.11 (Ismailovu)_Прогноз_области_МВЭС_21.01.2014" xfId="8710" xr:uid="{00000000-0005-0000-0000-000095080000}"/>
    <cellStyle name="_Сурхондарё _АК УНПрод. Макет таблиц дляМЭ 2010-2015гг (31.05.12г)" xfId="896" xr:uid="{00000000-0005-0000-0000-000096080000}"/>
    <cellStyle name="_Сурхондарё _АК УНПрод. Макет таблиц дляМЭ 2010-2015гг (31.05.12г)_Натур объемы для МЭ согласовано с Шеровым АК УзНГД от14.06.12г" xfId="897" xr:uid="{00000000-0005-0000-0000-000097080000}"/>
    <cellStyle name="_Сурхондарё _банк вилоят" xfId="898" xr:uid="{00000000-0005-0000-0000-000098080000}"/>
    <cellStyle name="_Сурхондарё _ВВП пром (2)" xfId="899" xr:uid="{00000000-0005-0000-0000-000099080000}"/>
    <cellStyle name="_Сурхондарё _ВВП пром (2)_Натур объемы для МЭ согласовано с Шеровым АК УзНГД от14.06.12г" xfId="900" xr:uid="{00000000-0005-0000-0000-00009A080000}"/>
    <cellStyle name="_Сурхондарё _газомекость последний" xfId="901" xr:uid="{00000000-0005-0000-0000-00009B080000}"/>
    <cellStyle name="_Сурхондарё _газомекость последний_Натур объемы для МЭ согласовано с Шеровым АК УзНГД от14.06.12г" xfId="902" xr:uid="{00000000-0005-0000-0000-00009C080000}"/>
    <cellStyle name="_Сурхондарё _Демографик ва мехнат курсаткичлари 1995-2010" xfId="903" xr:uid="{00000000-0005-0000-0000-00009D080000}"/>
    <cellStyle name="_Сурхондарё _Ден масса" xfId="904" xr:uid="{00000000-0005-0000-0000-00009E080000}"/>
    <cellStyle name="_Сурхондарё _Ден масса_ВВП" xfId="905" xr:uid="{00000000-0005-0000-0000-00009F080000}"/>
    <cellStyle name="_Сурхондарё _Ден масса_Лист1" xfId="906" xr:uid="{00000000-0005-0000-0000-0000A0080000}"/>
    <cellStyle name="_Сурхондарё _Ден масса_Пмин" xfId="907" xr:uid="{00000000-0005-0000-0000-0000A1080000}"/>
    <cellStyle name="_Сурхондарё _доля экс" xfId="8711" xr:uid="{00000000-0005-0000-0000-0000A2080000}"/>
    <cellStyle name="_Сурхондарё _доля экс_Прогноз_области_МВЭС_21.01.2014" xfId="8712" xr:uid="{00000000-0005-0000-0000-0000A3080000}"/>
    <cellStyle name="_Сурхондарё _импорт_2013_аппарат" xfId="8713" xr:uid="{00000000-0005-0000-0000-0000A4080000}"/>
    <cellStyle name="_Сурхондарё _импорт_2013_реальный" xfId="8714" xr:uid="{00000000-0005-0000-0000-0000A5080000}"/>
    <cellStyle name="_Сурхондарё _ИМПОРТОЗАМЕЩЕНИЕ" xfId="8715" xr:uid="{00000000-0005-0000-0000-0000A6080000}"/>
    <cellStyle name="_Сурхондарё _инвест-регион" xfId="908" xr:uid="{00000000-0005-0000-0000-0000A7080000}"/>
    <cellStyle name="_Сурхондарё _ИП 2014гг_19112013" xfId="909" xr:uid="{00000000-0005-0000-0000-0000A8080000}"/>
    <cellStyle name="_Сурхондарё _ИП-2016г. от 05.09.2015г." xfId="6601" xr:uid="{00000000-0005-0000-0000-0000A9080000}"/>
    <cellStyle name="_Сурхондарё _Карор буйича 31 октябр" xfId="910" xr:uid="{00000000-0005-0000-0000-0000AA080000}"/>
    <cellStyle name="_Сурхондарё _Карор буйича охирги" xfId="911" xr:uid="{00000000-0005-0000-0000-0000AB080000}"/>
    <cellStyle name="_Сурхондарё _Книга1 (10)" xfId="8716" xr:uid="{00000000-0005-0000-0000-0000AC080000}"/>
    <cellStyle name="_Сурхондарё _Копия 2014-1кв" xfId="8717" xr:uid="{00000000-0005-0000-0000-0000AD080000}"/>
    <cellStyle name="_Сурхондарё _Лист10" xfId="912" xr:uid="{00000000-0005-0000-0000-0000AE080000}"/>
    <cellStyle name="_Сурхондарё _Лист2" xfId="913" xr:uid="{00000000-0005-0000-0000-0000AF080000}"/>
    <cellStyle name="_Сурхондарё _Лист2 2" xfId="8718" xr:uid="{00000000-0005-0000-0000-0000B0080000}"/>
    <cellStyle name="_Сурхондарё _Лист2 2_Прогноз_области_МВЭС_21.01.2014" xfId="8719" xr:uid="{00000000-0005-0000-0000-0000B1080000}"/>
    <cellStyle name="_Сурхондарё _Лист2_1" xfId="914" xr:uid="{00000000-0005-0000-0000-0000B2080000}"/>
    <cellStyle name="_Сурхондарё _Лист2_ВВП" xfId="915" xr:uid="{00000000-0005-0000-0000-0000B3080000}"/>
    <cellStyle name="_Сурхондарё _Лист2_Лист1" xfId="916" xr:uid="{00000000-0005-0000-0000-0000B4080000}"/>
    <cellStyle name="_Сурхондарё _Лист2_Пмин" xfId="917" xr:uid="{00000000-0005-0000-0000-0000B5080000}"/>
    <cellStyle name="_Сурхондарё _Лист2_Прогноз_области_МВЭС_21.01.2014" xfId="8720" xr:uid="{00000000-0005-0000-0000-0000B6080000}"/>
    <cellStyle name="_Сурхондарё _Лист7" xfId="918" xr:uid="{00000000-0005-0000-0000-0000B7080000}"/>
    <cellStyle name="_Сурхондарё _Лист9" xfId="919" xr:uid="{00000000-0005-0000-0000-0000B8080000}"/>
    <cellStyle name="_Сурхондарё _Март 2012г" xfId="8721" xr:uid="{00000000-0005-0000-0000-0000B9080000}"/>
    <cellStyle name="_Сурхондарё _Март 2012г_Январь - декабрь 2013г" xfId="8722" xr:uid="{00000000-0005-0000-0000-0000BA080000}"/>
    <cellStyle name="_Сурхондарё _Март 2012г_Январь 2014г. 1-20 дней" xfId="8723" xr:uid="{00000000-0005-0000-0000-0000BB080000}"/>
    <cellStyle name="_Сурхондарё _Мощности за 2010-2015 в МЭ" xfId="920" xr:uid="{00000000-0005-0000-0000-0000BC080000}"/>
    <cellStyle name="_Сурхондарё _Натур объемы для МЭ согласовано с Шеровым АК УзНГД от14.06.12г" xfId="921" xr:uid="{00000000-0005-0000-0000-0000BD080000}"/>
    <cellStyle name="_Сурхондарё _Новые виды продукции 957" xfId="8724" xr:uid="{00000000-0005-0000-0000-0000BE080000}"/>
    <cellStyle name="_Сурхондарё _Новые виды продукции 957 2" xfId="8725" xr:uid="{00000000-0005-0000-0000-0000BF080000}"/>
    <cellStyle name="_Сурхондарё _ожид_отрасли_МВЭС" xfId="8726" xr:uid="{00000000-0005-0000-0000-0000C0080000}"/>
    <cellStyle name="_Сурхондарё _Ожидаемые рабочие места" xfId="6602" xr:uid="{00000000-0005-0000-0000-0000C1080000}"/>
    <cellStyle name="_Сурхондарё _перечень" xfId="922" xr:uid="{00000000-0005-0000-0000-0000C2080000}"/>
    <cellStyle name="_Сурхондарё _Приложение _1+Свод МЭ (Охирги)" xfId="8727" xr:uid="{00000000-0005-0000-0000-0000C3080000}"/>
    <cellStyle name="_Сурхондарё _Прогноз производства до конца 2011 года 20.04.2011г" xfId="923" xr:uid="{00000000-0005-0000-0000-0000C4080000}"/>
    <cellStyle name="_Сурхондарё _прогноз экспорта-2014г." xfId="8728" xr:uid="{00000000-0005-0000-0000-0000C5080000}"/>
    <cellStyle name="_Сурхондарё _прогноз экспорта-2014г._Книга1 (10)" xfId="8729" xr:uid="{00000000-0005-0000-0000-0000C6080000}"/>
    <cellStyle name="_Сурхондарё _прогноз_2 вар_Саидова_26.06.2014" xfId="8730" xr:uid="{00000000-0005-0000-0000-0000C7080000}"/>
    <cellStyle name="_Сурхондарё _Прогноз_2012_24.09.11" xfId="924" xr:uid="{00000000-0005-0000-0000-0000C8080000}"/>
    <cellStyle name="_Сурхондарё _Прогноз_2012_24.09.11_ВВП" xfId="925" xr:uid="{00000000-0005-0000-0000-0000C9080000}"/>
    <cellStyle name="_Сурхондарё _Прогноз_2012_24.09.11_Лист1" xfId="926" xr:uid="{00000000-0005-0000-0000-0000CA080000}"/>
    <cellStyle name="_Сурхондарё _Прогноз_2012_24.09.11_Пмин" xfId="927" xr:uid="{00000000-0005-0000-0000-0000CB080000}"/>
    <cellStyle name="_Сурхондарё _прогноз_2013_АП_18.12.2012" xfId="8731" xr:uid="{00000000-0005-0000-0000-0000CC080000}"/>
    <cellStyle name="_Сурхондарё _прогноз_2013_АП_18.12.2012_Январь - декабрь 2013г" xfId="8732" xr:uid="{00000000-0005-0000-0000-0000CD080000}"/>
    <cellStyle name="_Сурхондарё _прогноз_2013_АП_18.12.2012_Январь 2014г. 1-20 дней" xfId="8733" xr:uid="{00000000-0005-0000-0000-0000CE080000}"/>
    <cellStyle name="_Сурхондарё _Прогноз_области_МВЭС_21.01.2014" xfId="8734" xr:uid="{00000000-0005-0000-0000-0000CF080000}"/>
    <cellStyle name="_Сурхондарё _проект ИП -2016г. от 18.06.15г посл.." xfId="6603" xr:uid="{00000000-0005-0000-0000-0000D0080000}"/>
    <cellStyle name="_Сурхондарё _проект ИП -2016г. от 18.06.15г посл..Дилшод" xfId="6604" xr:uid="{00000000-0005-0000-0000-0000D1080000}"/>
    <cellStyle name="_Сурхондарё _Промышленность  исправленная мощность" xfId="928" xr:uid="{00000000-0005-0000-0000-0000D2080000}"/>
    <cellStyle name="_Сурхондарё _Промышленность Fayz Dekor" xfId="929" xr:uid="{00000000-0005-0000-0000-0000D3080000}"/>
    <cellStyle name="_Сурхондарё _Промышленность111111" xfId="930" xr:uid="{00000000-0005-0000-0000-0000D4080000}"/>
    <cellStyle name="_Сурхондарё _СВОД жадваллар-2009 6 ой" xfId="931" xr:uid="{00000000-0005-0000-0000-0000D5080000}"/>
    <cellStyle name="_Сурхондарё _СВОД жадваллар-2009 6 ой_Прогноз_области_МВЭС_21.01.2014" xfId="8735" xr:uid="{00000000-0005-0000-0000-0000D6080000}"/>
    <cellStyle name="_Сурхондарё _СВОД регионов приложение _2_МВЭС_13.11.2013" xfId="8736" xr:uid="{00000000-0005-0000-0000-0000D7080000}"/>
    <cellStyle name="_Сурхондарё _СВОД регионов приложение _2_МВЭС_13.11.2013_Прогноз_области_МВЭС_21.01.2014" xfId="8737" xr:uid="{00000000-0005-0000-0000-0000D8080000}"/>
    <cellStyle name="_Сурхондарё _сводная 1 пар (2)" xfId="932" xr:uid="{00000000-0005-0000-0000-0000D9080000}"/>
    <cellStyle name="_Сурхондарё _сводная 1 пар (2) 2" xfId="8738" xr:uid="{00000000-0005-0000-0000-0000DA080000}"/>
    <cellStyle name="_Сурхондарё _сводная 1 пар (2) 2_Прогноз_области_МВЭС_21.01.2014" xfId="8739" xr:uid="{00000000-0005-0000-0000-0000DB080000}"/>
    <cellStyle name="_Сурхондарё _сводная 1 пар (2)_ВВП" xfId="933" xr:uid="{00000000-0005-0000-0000-0000DC080000}"/>
    <cellStyle name="_Сурхондарё _сводная 1 пар (2)_Лист1" xfId="934" xr:uid="{00000000-0005-0000-0000-0000DD080000}"/>
    <cellStyle name="_Сурхондарё _сводная 1 пар (2)_Пмин" xfId="935" xr:uid="{00000000-0005-0000-0000-0000DE080000}"/>
    <cellStyle name="_Сурхондарё _сводная 1 пар (2)_Прогноз_области_МВЭС_21.01.2014" xfId="8740" xr:uid="{00000000-0005-0000-0000-0000DF080000}"/>
    <cellStyle name="_Сурхондарё _Сводная 1па (2)" xfId="936" xr:uid="{00000000-0005-0000-0000-0000E0080000}"/>
    <cellStyle name="_Сурхондарё _Сводная 1па (2) 2" xfId="8741" xr:uid="{00000000-0005-0000-0000-0000E1080000}"/>
    <cellStyle name="_Сурхондарё _Сводная 1па (2) 2_Прогноз_области_МВЭС_21.01.2014" xfId="8742" xr:uid="{00000000-0005-0000-0000-0000E2080000}"/>
    <cellStyle name="_Сурхондарё _Сводная 1па (2)_ВВП" xfId="937" xr:uid="{00000000-0005-0000-0000-0000E3080000}"/>
    <cellStyle name="_Сурхондарё _Сводная 1па (2)_Лист1" xfId="938" xr:uid="{00000000-0005-0000-0000-0000E4080000}"/>
    <cellStyle name="_Сурхондарё _Сводная 1па (2)_Пмин" xfId="939" xr:uid="{00000000-0005-0000-0000-0000E5080000}"/>
    <cellStyle name="_Сурхондарё _Сводная 1па (2)_Прогноз_области_МВЭС_21.01.2014" xfId="8743" xr:uid="{00000000-0005-0000-0000-0000E6080000}"/>
    <cellStyle name="_Сурхондарё _сводная 1пр (2)" xfId="940" xr:uid="{00000000-0005-0000-0000-0000E7080000}"/>
    <cellStyle name="_Сурхондарё _сводная 1пр (2) 2" xfId="8744" xr:uid="{00000000-0005-0000-0000-0000E8080000}"/>
    <cellStyle name="_Сурхондарё _сводная 1пр (2) 2_Прогноз_области_МВЭС_21.01.2014" xfId="8745" xr:uid="{00000000-0005-0000-0000-0000E9080000}"/>
    <cellStyle name="_Сурхондарё _сводная 1пр (2)_ВВП" xfId="941" xr:uid="{00000000-0005-0000-0000-0000EA080000}"/>
    <cellStyle name="_Сурхондарё _сводная 1пр (2)_Лист1" xfId="942" xr:uid="{00000000-0005-0000-0000-0000EB080000}"/>
    <cellStyle name="_Сурхондарё _сводная 1пр (2)_Пмин" xfId="943" xr:uid="{00000000-0005-0000-0000-0000EC080000}"/>
    <cellStyle name="_Сурхондарё _сводная 1пр (2)_Прогноз_области_МВЭС_21.01.2014" xfId="8746" xr:uid="{00000000-0005-0000-0000-0000ED080000}"/>
    <cellStyle name="_Сурхондарё _Сводная_(Кол-во)" xfId="944" xr:uid="{00000000-0005-0000-0000-0000EE080000}"/>
    <cellStyle name="_Сурхондарё _Сводный 2013 (ПСД)" xfId="945" xr:uid="{00000000-0005-0000-0000-0000EF080000}"/>
    <cellStyle name="_Сурхондарё _таб.3п для МинЭкон.2012-13г" xfId="946" xr:uid="{00000000-0005-0000-0000-0000F0080000}"/>
    <cellStyle name="_Сурхондарё _таб.3п для МинЭкон.2012-13г_Натур объемы для МЭ согласовано с Шеровым АК УзНГД от14.06.12г" xfId="947" xr:uid="{00000000-0005-0000-0000-0000F1080000}"/>
    <cellStyle name="_Сурхондарё _Территории" xfId="8747" xr:uid="{00000000-0005-0000-0000-0000F2080000}"/>
    <cellStyle name="_Сурхондарё _Территории_доля экс" xfId="8748" xr:uid="{00000000-0005-0000-0000-0000F3080000}"/>
    <cellStyle name="_Сурхондарё _Территории_доля экс_Прогноз_области_МВЭС_21.01.2014" xfId="8749" xr:uid="{00000000-0005-0000-0000-0000F4080000}"/>
    <cellStyle name="_Сурхондарё _Территории_прогноз_2014_АП_16.09_КМ_30.09" xfId="8750" xr:uid="{00000000-0005-0000-0000-0000F5080000}"/>
    <cellStyle name="_Сурхондарё _Территории_прогноз_2014_АП_16.09_КМ_30.09_доля экс" xfId="8751" xr:uid="{00000000-0005-0000-0000-0000F6080000}"/>
    <cellStyle name="_Сурхондарё _Территории_прогноз_2014_АП_16.09_КМ_30.09_доля экс_Прогноз_области_МВЭС_21.01.2014" xfId="8752" xr:uid="{00000000-0005-0000-0000-0000F7080000}"/>
    <cellStyle name="_Сурхондарё _Территории_СВОД регионов приложение _2_МВЭС_13.11.2013" xfId="8753" xr:uid="{00000000-0005-0000-0000-0000F8080000}"/>
    <cellStyle name="_Сурхондарё _Территории_СВОД регионов приложение _2_МВЭС_13.11.2013_доля экс" xfId="8754" xr:uid="{00000000-0005-0000-0000-0000F9080000}"/>
    <cellStyle name="_Сурхондарё _Территории_СВОД регионов приложение _2_МВЭС_13.11.2013_доля экс_Прогноз_области_МВЭС_21.01.2014" xfId="8755" xr:uid="{00000000-0005-0000-0000-0000FA080000}"/>
    <cellStyle name="_Сурхондарё _ТНП дамир ака" xfId="948" xr:uid="{00000000-0005-0000-0000-0000FB080000}"/>
    <cellStyle name="_Сурхондарё _Форма-ЯИЎ ва бандлик" xfId="6605" xr:uid="{00000000-0005-0000-0000-0000FC080000}"/>
    <cellStyle name="_Сурхондарё _экспорт импорт_Голышев_девальвация_16.09.2013" xfId="8756" xr:uid="{00000000-0005-0000-0000-0000FD080000}"/>
    <cellStyle name="_Сурхондарё _экспорт импорт_Голышев_девальвация_16.09.2013_Прогноз_области_МВЭС_21.01.2014" xfId="8757" xr:uid="{00000000-0005-0000-0000-0000FE080000}"/>
    <cellStyle name="_Сурхондарё _экспорт импорт_Голышев_девальвация_22.08.2013" xfId="8758" xr:uid="{00000000-0005-0000-0000-0000FF080000}"/>
    <cellStyle name="_Сурхондарё _экспорт импорт_Голышев_девальвация_22.08.2013_Прогноз_области_МВЭС_21.01.2014" xfId="8759" xr:uid="{00000000-0005-0000-0000-000000090000}"/>
    <cellStyle name="_Сурхондарё _Январь 2012г" xfId="8760" xr:uid="{00000000-0005-0000-0000-000001090000}"/>
    <cellStyle name="_Сурхондарё _Январь 2012г_Январь - декабрь 2013г" xfId="8761" xr:uid="{00000000-0005-0000-0000-000002090000}"/>
    <cellStyle name="_Сурхондарё _Январь 2012г_Январь 2014г. 1-20 дней" xfId="8762" xr:uid="{00000000-0005-0000-0000-000003090000}"/>
    <cellStyle name="_Сурхондарё 2008 йил ДАСТУР 13.12.07" xfId="949" xr:uid="{00000000-0005-0000-0000-000004090000}"/>
    <cellStyle name="_Т12" xfId="950" xr:uid="{00000000-0005-0000-0000-000005090000}"/>
    <cellStyle name="_Т12 2" xfId="951" xr:uid="{00000000-0005-0000-0000-000006090000}"/>
    <cellStyle name="_Т12_ИМПОРТОЗАМЕЩЕНИЕ" xfId="8763" xr:uid="{00000000-0005-0000-0000-000007090000}"/>
    <cellStyle name="_Т12_ИП 2014гг_19112013" xfId="952" xr:uid="{00000000-0005-0000-0000-000008090000}"/>
    <cellStyle name="_Т12_Новые виды продукции 957" xfId="8764" xr:uid="{00000000-0005-0000-0000-000009090000}"/>
    <cellStyle name="_Т12_Новые виды продукции 957 2" xfId="8765" xr:uid="{00000000-0005-0000-0000-00000A090000}"/>
    <cellStyle name="_Т12_перечень" xfId="953" xr:uid="{00000000-0005-0000-0000-00000B090000}"/>
    <cellStyle name="_Т12_Приложение _1+Свод МЭ (Охирги)" xfId="8766" xr:uid="{00000000-0005-0000-0000-00000C090000}"/>
    <cellStyle name="_Т12_Сводная_(Кол-во)" xfId="954" xr:uid="{00000000-0005-0000-0000-00000D090000}"/>
    <cellStyle name="_Т12_Сводный 2013 (ПСД)" xfId="955" xr:uid="{00000000-0005-0000-0000-00000E090000}"/>
    <cellStyle name="_Таблица 6 (Локализация)" xfId="956" xr:uid="{00000000-0005-0000-0000-00000F090000}"/>
    <cellStyle name="_таблицы к изменению" xfId="957" xr:uid="{00000000-0005-0000-0000-000010090000}"/>
    <cellStyle name="_таблицы к изменению_ВВП" xfId="958" xr:uid="{00000000-0005-0000-0000-000011090000}"/>
    <cellStyle name="_таблицы к изменению_Лист1" xfId="959" xr:uid="{00000000-0005-0000-0000-000012090000}"/>
    <cellStyle name="_таблицы к изменению_Пмин" xfId="960" xr:uid="{00000000-0005-0000-0000-000013090000}"/>
    <cellStyle name="_таблицы к изменению_Прогноз_2012_24.09.11" xfId="961" xr:uid="{00000000-0005-0000-0000-000014090000}"/>
    <cellStyle name="_таблицы к изменению_Прогноз_2012_24.09.11_ВВП" xfId="962" xr:uid="{00000000-0005-0000-0000-000015090000}"/>
    <cellStyle name="_таблицы к изменению_Прогноз_2012_24.09.11_Лист1" xfId="963" xr:uid="{00000000-0005-0000-0000-000016090000}"/>
    <cellStyle name="_таблицы к изменению_Прогноз_2012_24.09.11_Пмин" xfId="964" xr:uid="{00000000-0005-0000-0000-000017090000}"/>
    <cellStyle name="_ТошВилоят" xfId="6606" xr:uid="{00000000-0005-0000-0000-000018090000}"/>
    <cellStyle name="_Тошкент в." xfId="965" xr:uid="{00000000-0005-0000-0000-000019090000}"/>
    <cellStyle name="_Тошкент в._Прогноз_области_МВЭС_21.01.2014" xfId="8767" xr:uid="{00000000-0005-0000-0000-00001A090000}"/>
    <cellStyle name="_ТЭО" xfId="966" xr:uid="{00000000-0005-0000-0000-00001B090000}"/>
    <cellStyle name="_ТЭО 2" xfId="8768" xr:uid="{00000000-0005-0000-0000-00001C090000}"/>
    <cellStyle name="_Факторный анализ" xfId="967" xr:uid="{00000000-0005-0000-0000-00001D090000}"/>
    <cellStyle name="_факторы" xfId="968" xr:uid="{00000000-0005-0000-0000-00001E090000}"/>
    <cellStyle name="_факторы 2" xfId="8769" xr:uid="{00000000-0005-0000-0000-00001F090000}"/>
    <cellStyle name="_факторы 2_FTA_Sep_2011" xfId="8770" xr:uid="{00000000-0005-0000-0000-000020090000}"/>
    <cellStyle name="_факторы_FTA_Sep_2011" xfId="8771" xr:uid="{00000000-0005-0000-0000-000021090000}"/>
    <cellStyle name="_факторы_ИМПОРТ2011" xfId="8772" xr:uid="{00000000-0005-0000-0000-000022090000}"/>
    <cellStyle name="_факторы_ИМПОРТ2011 2" xfId="8773" xr:uid="{00000000-0005-0000-0000-000023090000}"/>
    <cellStyle name="_факторы_ИМПОРТ2011 2_FTA_Sep_2011" xfId="8774" xr:uid="{00000000-0005-0000-0000-000024090000}"/>
    <cellStyle name="_факторы_ИМПОРТ2011_FTA_Sep_2011" xfId="8775" xr:uid="{00000000-0005-0000-0000-000025090000}"/>
    <cellStyle name="_Фаолият" xfId="969" xr:uid="{00000000-0005-0000-0000-000026090000}"/>
    <cellStyle name="_Фаолият 2" xfId="970" xr:uid="{00000000-0005-0000-0000-000027090000}"/>
    <cellStyle name="_Фаолият 2_Прогноз_области_МВЭС_21.01.2014" xfId="8776" xr:uid="{00000000-0005-0000-0000-000028090000}"/>
    <cellStyle name="_Фаолият_?ишло? тарра?иёти 82 банд тўли?" xfId="971" xr:uid="{00000000-0005-0000-0000-000029090000}"/>
    <cellStyle name="_Фаолият_?ишло? тарра?иёти 82 банд тўли? 2" xfId="8777" xr:uid="{00000000-0005-0000-0000-00002A090000}"/>
    <cellStyle name="_Фаолият_?ишло? тарра?иёти 82 банд тўли? 2_Прогноз_области_МВЭС_21.01.2014" xfId="8778" xr:uid="{00000000-0005-0000-0000-00002B090000}"/>
    <cellStyle name="_Фаолият_?ишло? тарра?иёти 82 банд тўли?_ВВП" xfId="972" xr:uid="{00000000-0005-0000-0000-00002C090000}"/>
    <cellStyle name="_Фаолият_?ишло? тарра?иёти 82 банд тўли?_Лист1" xfId="973" xr:uid="{00000000-0005-0000-0000-00002D090000}"/>
    <cellStyle name="_Фаолият_?ишло? тарра?иёти 82 банд тўли?_Пмин" xfId="974" xr:uid="{00000000-0005-0000-0000-00002E090000}"/>
    <cellStyle name="_Фаолият_?ишло? тарра?иёти 82 банд тўли?_Прогноз_области_МВЭС_21.01.2014" xfId="8779" xr:uid="{00000000-0005-0000-0000-00002F090000}"/>
    <cellStyle name="_Фаолият_01 МЕСЯЦЕВ_ИМОМУ" xfId="8780" xr:uid="{00000000-0005-0000-0000-000030090000}"/>
    <cellStyle name="_Фаолият_01 МЕСЯЦЕВ_ИМОМУ_Январь - декабрь 2013г" xfId="8781" xr:uid="{00000000-0005-0000-0000-000031090000}"/>
    <cellStyle name="_Фаолият_01 МЕСЯЦЕВ_ИМОМУ_Январь 2014г. 1-20 дней" xfId="8782" xr:uid="{00000000-0005-0000-0000-000032090000}"/>
    <cellStyle name="_Фаолият_01_РК 2014+" xfId="8783" xr:uid="{00000000-0005-0000-0000-000033090000}"/>
    <cellStyle name="_Фаолият_01_РК 2014+_доля экс" xfId="8784" xr:uid="{00000000-0005-0000-0000-000034090000}"/>
    <cellStyle name="_Фаолият_01_РК 2014+_доля экс_Прогноз_области_МВЭС_21.01.2014" xfId="8785" xr:uid="{00000000-0005-0000-0000-000035090000}"/>
    <cellStyle name="_Фаолият_01_РК 2014+_прогноз_2014_АП_16.09_КМ_30.09" xfId="8786" xr:uid="{00000000-0005-0000-0000-000036090000}"/>
    <cellStyle name="_Фаолият_01_РК 2014+_прогноз_2014_АП_16.09_КМ_30.09_доля экс" xfId="8787" xr:uid="{00000000-0005-0000-0000-000037090000}"/>
    <cellStyle name="_Фаолият_01_РК 2014+_прогноз_2014_АП_16.09_КМ_30.09_доля экс_Прогноз_области_МВЭС_21.01.2014" xfId="8788" xr:uid="{00000000-0005-0000-0000-000038090000}"/>
    <cellStyle name="_Фаолият_01_РК 2014+_СВОД регионов приложение _2_МВЭС_13.11.2013" xfId="8789" xr:uid="{00000000-0005-0000-0000-000039090000}"/>
    <cellStyle name="_Фаолият_01_РК 2014+_СВОД регионов приложение _2_МВЭС_13.11.2013_доля экс" xfId="8790" xr:uid="{00000000-0005-0000-0000-00003A090000}"/>
    <cellStyle name="_Фаолият_01_РК 2014+_СВОД регионов приложение _2_МВЭС_13.11.2013_доля экс_Прогноз_области_МВЭС_21.01.2014" xfId="8791" xr:uid="{00000000-0005-0000-0000-00003B090000}"/>
    <cellStyle name="_Фаолият_1. Промышленность измененная версия" xfId="975" xr:uid="{00000000-0005-0000-0000-00003C090000}"/>
    <cellStyle name="_Фаолият_1па" xfId="976" xr:uid="{00000000-0005-0000-0000-00003D090000}"/>
    <cellStyle name="_Фаолият_1па 2" xfId="8792" xr:uid="{00000000-0005-0000-0000-00003E090000}"/>
    <cellStyle name="_Фаолият_1па 2_Прогноз_области_МВЭС_21.01.2014" xfId="8793" xr:uid="{00000000-0005-0000-0000-00003F090000}"/>
    <cellStyle name="_Фаолият_1па_ВВП" xfId="977" xr:uid="{00000000-0005-0000-0000-000040090000}"/>
    <cellStyle name="_Фаолият_1па_Лист1" xfId="978" xr:uid="{00000000-0005-0000-0000-000041090000}"/>
    <cellStyle name="_Фаолият_1па_Пмин" xfId="979" xr:uid="{00000000-0005-0000-0000-000042090000}"/>
    <cellStyle name="_Фаолият_1па_Прогноз_области_МВЭС_21.01.2014" xfId="8794" xr:uid="{00000000-0005-0000-0000-000043090000}"/>
    <cellStyle name="_Фаолият_38-Ж" xfId="6607" xr:uid="{00000000-0005-0000-0000-000044090000}"/>
    <cellStyle name="_Фаолият_4. Сельское хозяйство +" xfId="980" xr:uid="{00000000-0005-0000-0000-000045090000}"/>
    <cellStyle name="_Фаолият_8- 9-10-жадвал" xfId="981" xr:uid="{00000000-0005-0000-0000-000046090000}"/>
    <cellStyle name="_Фаолият_9 ойлик бажарилиши" xfId="6608" xr:uid="{00000000-0005-0000-0000-000047090000}"/>
    <cellStyle name="_Фаолият_II. Мониторинг янв-фев 09" xfId="982" xr:uid="{00000000-0005-0000-0000-000048090000}"/>
    <cellStyle name="_Фаолият_II. Мониторинг янв-фев 09 2" xfId="983" xr:uid="{00000000-0005-0000-0000-000049090000}"/>
    <cellStyle name="_Фаолият_II. Мониторинг янв-фев 09_ИМПОРТОЗАМЕЩЕНИЕ" xfId="8795" xr:uid="{00000000-0005-0000-0000-00004A090000}"/>
    <cellStyle name="_Фаолият_II. Мониторинг янв-фев 09_ИП 2014гг_19112013" xfId="984" xr:uid="{00000000-0005-0000-0000-00004B090000}"/>
    <cellStyle name="_Фаолият_II. Мониторинг янв-фев 09_Новые виды продукции 957" xfId="8796" xr:uid="{00000000-0005-0000-0000-00004C090000}"/>
    <cellStyle name="_Фаолият_II. Мониторинг янв-фев 09_Новые виды продукции 957 2" xfId="8797" xr:uid="{00000000-0005-0000-0000-00004D090000}"/>
    <cellStyle name="_Фаолият_II. Мониторинг янв-фев 09_перечень" xfId="985" xr:uid="{00000000-0005-0000-0000-00004E090000}"/>
    <cellStyle name="_Фаолият_II. Мониторинг янв-фев 09_Приложение _1+Свод МЭ (Охирги)" xfId="8798" xr:uid="{00000000-0005-0000-0000-00004F090000}"/>
    <cellStyle name="_Фаолият_II. Мониторинг янв-фев 09_Сводная_(Кол-во)" xfId="986" xr:uid="{00000000-0005-0000-0000-000050090000}"/>
    <cellStyle name="_Фаолият_II. Мониторинг янв-фев 09_Сводный 2013 (ПСД)" xfId="987" xr:uid="{00000000-0005-0000-0000-000051090000}"/>
    <cellStyle name="_Фаолият_Import_Forecast(last)_12.09.11 (Ismailovu)" xfId="988" xr:uid="{00000000-0005-0000-0000-000052090000}"/>
    <cellStyle name="_Фаолият_Import_Forecast(last)_12.09.11 (Ismailovu) 2" xfId="8799" xr:uid="{00000000-0005-0000-0000-000053090000}"/>
    <cellStyle name="_Фаолият_Import_Forecast(last)_12.09.11 (Ismailovu) 2_Прогноз_области_МВЭС_21.01.2014" xfId="8800" xr:uid="{00000000-0005-0000-0000-000054090000}"/>
    <cellStyle name="_Фаолият_Import_Forecast(last)_12.09.11 (Ismailovu)_ВВП" xfId="989" xr:uid="{00000000-0005-0000-0000-000055090000}"/>
    <cellStyle name="_Фаолият_Import_Forecast(last)_12.09.11 (Ismailovu)_Лист1" xfId="990" xr:uid="{00000000-0005-0000-0000-000056090000}"/>
    <cellStyle name="_Фаолият_Import_Forecast(last)_12.09.11 (Ismailovu)_Пмин" xfId="991" xr:uid="{00000000-0005-0000-0000-000057090000}"/>
    <cellStyle name="_Фаолият_Import_Forecast(last)_12.09.11 (Ismailovu)_Прогноз_области_МВЭС_21.01.2014" xfId="8801" xr:uid="{00000000-0005-0000-0000-000058090000}"/>
    <cellStyle name="_Фаолият_АК УНПрод. Макет таблиц дляМЭ 2010-2015гг (31.05.12г)" xfId="992" xr:uid="{00000000-0005-0000-0000-000059090000}"/>
    <cellStyle name="_Фаолият_АК УНПрод. Макет таблиц дляМЭ 2010-2015гг (31.05.12г)_Натур объемы для МЭ согласовано с Шеровым АК УзНГД от14.06.12г" xfId="993" xr:uid="{00000000-0005-0000-0000-00005A090000}"/>
    <cellStyle name="_Фаолият_банк вилоят" xfId="994" xr:uid="{00000000-0005-0000-0000-00005B090000}"/>
    <cellStyle name="_Фаолият_ВВП пром (2)" xfId="995" xr:uid="{00000000-0005-0000-0000-00005C090000}"/>
    <cellStyle name="_Фаолият_ВВП пром (2)_Натур объемы для МЭ согласовано с Шеровым АК УзНГД от14.06.12г" xfId="996" xr:uid="{00000000-0005-0000-0000-00005D090000}"/>
    <cellStyle name="_Фаолият_вес  16ж мониторинг" xfId="997" xr:uid="{00000000-0005-0000-0000-00005E090000}"/>
    <cellStyle name="_Фаолият_газомекость последний" xfId="998" xr:uid="{00000000-0005-0000-0000-00005F090000}"/>
    <cellStyle name="_Фаолият_газомекость последний_Натур объемы для МЭ согласовано с Шеровым АК УзНГД от14.06.12г" xfId="999" xr:uid="{00000000-0005-0000-0000-000060090000}"/>
    <cellStyle name="_Фаолият_Демографик ва мехнат курсаткичлари 1995-2010" xfId="1000" xr:uid="{00000000-0005-0000-0000-000061090000}"/>
    <cellStyle name="_Фаолият_Ден масса" xfId="1001" xr:uid="{00000000-0005-0000-0000-000062090000}"/>
    <cellStyle name="_Фаолият_Ден масса_ВВП" xfId="1002" xr:uid="{00000000-0005-0000-0000-000063090000}"/>
    <cellStyle name="_Фаолият_Ден масса_Лист1" xfId="1003" xr:uid="{00000000-0005-0000-0000-000064090000}"/>
    <cellStyle name="_Фаолият_Ден масса_Пмин" xfId="1004" xr:uid="{00000000-0005-0000-0000-000065090000}"/>
    <cellStyle name="_Фаолият_доля экс" xfId="8802" xr:uid="{00000000-0005-0000-0000-000066090000}"/>
    <cellStyle name="_Фаолият_доля экс_Прогноз_области_МВЭС_21.01.2014" xfId="8803" xr:uid="{00000000-0005-0000-0000-000067090000}"/>
    <cellStyle name="_Фаолият_импорт_2013_аппарат" xfId="8804" xr:uid="{00000000-0005-0000-0000-000068090000}"/>
    <cellStyle name="_Фаолият_импорт_2013_реальный" xfId="8805" xr:uid="{00000000-0005-0000-0000-000069090000}"/>
    <cellStyle name="_Фаолият_ИМПОРТОЗАМЕЩЕНИЕ" xfId="8806" xr:uid="{00000000-0005-0000-0000-00006A090000}"/>
    <cellStyle name="_Фаолият_инвест-регион" xfId="1005" xr:uid="{00000000-0005-0000-0000-00006B090000}"/>
    <cellStyle name="_Фаолият_ИП 2014гг_19112013" xfId="1006" xr:uid="{00000000-0005-0000-0000-00006C090000}"/>
    <cellStyle name="_Фаолият_ИП-2016г. от 05.09.2015г." xfId="6609" xr:uid="{00000000-0005-0000-0000-00006D090000}"/>
    <cellStyle name="_Фаолият_Карор буйича 31 октябр" xfId="1007" xr:uid="{00000000-0005-0000-0000-00006E090000}"/>
    <cellStyle name="_Фаолият_Карор буйича охирги" xfId="1008" xr:uid="{00000000-0005-0000-0000-00006F090000}"/>
    <cellStyle name="_Фаолият_Книга1 (10)" xfId="8807" xr:uid="{00000000-0005-0000-0000-000070090000}"/>
    <cellStyle name="_Фаолият_Копия 2014-1кв" xfId="8808" xr:uid="{00000000-0005-0000-0000-000071090000}"/>
    <cellStyle name="_Фаолият_қишлоқ таррақиёти 82 банд тўлиқ" xfId="1009" xr:uid="{00000000-0005-0000-0000-000072090000}"/>
    <cellStyle name="_Фаолият_қишлоқ таррақиёти 82 банд тўлиқ 2" xfId="8809" xr:uid="{00000000-0005-0000-0000-000073090000}"/>
    <cellStyle name="_Фаолият_қишлоқ таррақиёти 82 банд тўлиқ 2_Прогноз_области_МВЭС_21.01.2014" xfId="8810" xr:uid="{00000000-0005-0000-0000-000074090000}"/>
    <cellStyle name="_Фаолият_қишлоқ таррақиёти 82 банд тўлиқ_2 Приложение №1 к Постановлению" xfId="1010" xr:uid="{00000000-0005-0000-0000-000075090000}"/>
    <cellStyle name="_Фаолият_қишлоқ таррақиёти 82 банд тўлиқ_2 Приложение №1 к Постановлению_Натур объемы для МЭ согласовано с Шеровым АК УзНГД от14.06.12г" xfId="1011" xr:uid="{00000000-0005-0000-0000-000076090000}"/>
    <cellStyle name="_Фаолият_қишлоқ таррақиёти 82 банд тўлиқ_2 Приложения к постановлению" xfId="1012" xr:uid="{00000000-0005-0000-0000-000077090000}"/>
    <cellStyle name="_Фаолият_қишлоқ таррақиёти 82 банд тўлиқ_2 Приложения к постановлению_Натур объемы для МЭ согласовано с Шеровым АК УзНГД от14.06.12г" xfId="1013" xr:uid="{00000000-0005-0000-0000-000078090000}"/>
    <cellStyle name="_Фаолият_қишлоқ таррақиёти 82 банд тўлиқ_3 Приложение №2 к Постановлению" xfId="1014" xr:uid="{00000000-0005-0000-0000-000079090000}"/>
    <cellStyle name="_Фаолият_қишлоқ таррақиёти 82 банд тўлиқ_3 Приложение №2 к Постановлению_Натур объемы для МЭ согласовано с Шеровым АК УзНГД от14.06.12г" xfId="1015" xr:uid="{00000000-0005-0000-0000-00007A090000}"/>
    <cellStyle name="_Фаолият_қишлоқ таррақиёти 82 банд тўлиқ_ВВП" xfId="1016" xr:uid="{00000000-0005-0000-0000-00007B090000}"/>
    <cellStyle name="_Фаолият_қишлоқ таррақиёти 82 банд тўлиқ_газомекость последний" xfId="1017" xr:uid="{00000000-0005-0000-0000-00007C090000}"/>
    <cellStyle name="_Фаолият_қишлоқ таррақиёти 82 банд тўлиқ_газомекость последний_Натур объемы для МЭ согласовано с Шеровым АК УзНГД от14.06.12г" xfId="1018" xr:uid="{00000000-0005-0000-0000-00007D090000}"/>
    <cellStyle name="_Фаолият_қишлоқ таррақиёти 82 банд тўлиқ_Копия 2 Приложение _1 к Постановлению" xfId="1019" xr:uid="{00000000-0005-0000-0000-00007E090000}"/>
    <cellStyle name="_Фаолият_қишлоқ таррақиёти 82 банд тўлиқ_Копия 2 Приложение _1 к Постановлению_Натур объемы для МЭ согласовано с Шеровым АК УзНГД от14.06.12г" xfId="1020" xr:uid="{00000000-0005-0000-0000-00007F090000}"/>
    <cellStyle name="_Фаолият_қишлоқ таррақиёти 82 банд тўлиқ_Лист1" xfId="1021" xr:uid="{00000000-0005-0000-0000-000080090000}"/>
    <cellStyle name="_Фаолият_қишлоқ таррақиёти 82 банд тўлиқ_Макет таблиц Минэкон" xfId="1022" xr:uid="{00000000-0005-0000-0000-000081090000}"/>
    <cellStyle name="_Фаолият_қишлоқ таррақиёти 82 банд тўлиқ_Макет таблиц Минэкон_Натур объемы для МЭ согласовано с Шеровым АК УзНГД от14.06.12г" xfId="1023" xr:uid="{00000000-0005-0000-0000-000082090000}"/>
    <cellStyle name="_Фаолият_қишлоқ таррақиёти 82 банд тўлиқ_Натур объемы для МЭ согласовано с Шеровым АК УзНГД от14.06.12г" xfId="1024" xr:uid="{00000000-0005-0000-0000-000083090000}"/>
    <cellStyle name="_Фаолият_қишлоқ таррақиёти 82 банд тўлиқ_Пмин" xfId="1025" xr:uid="{00000000-0005-0000-0000-000084090000}"/>
    <cellStyle name="_Фаолият_қишлоқ таррақиёти 82 банд тўлиқ_Приложение 1" xfId="1026" xr:uid="{00000000-0005-0000-0000-000085090000}"/>
    <cellStyle name="_Фаолият_қишлоқ таррақиёти 82 банд тўлиқ_Приложение 1_Натур объемы для МЭ согласовано с Шеровым АК УзНГД от14.06.12г" xfId="1027" xr:uid="{00000000-0005-0000-0000-000086090000}"/>
    <cellStyle name="_Фаолият_қишлоқ таррақиёти 82 банд тўлиқ_Приложения к ПП" xfId="1028" xr:uid="{00000000-0005-0000-0000-000087090000}"/>
    <cellStyle name="_Фаолият_қишлоқ таррақиёти 82 банд тўлиқ_Приложения к ПП_Натур объемы для МЭ согласовано с Шеровым АК УзНГД от14.06.12г" xfId="1029" xr:uid="{00000000-0005-0000-0000-000088090000}"/>
    <cellStyle name="_Фаолият_қишлоқ таррақиёти 82 банд тўлиқ_Прогноз_области_МВЭС_21.01.2014" xfId="8811" xr:uid="{00000000-0005-0000-0000-000089090000}"/>
    <cellStyle name="_Фаолият_қишлоқ таррақиёти 82 банд тўлиқ_Рассмот.таблица-экономия в деньгах-1" xfId="1030" xr:uid="{00000000-0005-0000-0000-00008A090000}"/>
    <cellStyle name="_Фаолият_қишлоқ таррақиёти 82 банд тўлиқ_Рассмот.таблица-экономия в деньгах-1_Натур объемы для МЭ согласовано с Шеровым АК УзНГД от14.06.12г" xfId="1031" xr:uid="{00000000-0005-0000-0000-00008B090000}"/>
    <cellStyle name="_Фаолият_Лист10" xfId="1032" xr:uid="{00000000-0005-0000-0000-00008C090000}"/>
    <cellStyle name="_Фаолият_Лист2" xfId="1033" xr:uid="{00000000-0005-0000-0000-00008D090000}"/>
    <cellStyle name="_Фаолият_Лист2 2" xfId="8812" xr:uid="{00000000-0005-0000-0000-00008E090000}"/>
    <cellStyle name="_Фаолият_Лист2 2_Прогноз_области_МВЭС_21.01.2014" xfId="8813" xr:uid="{00000000-0005-0000-0000-00008F090000}"/>
    <cellStyle name="_Фаолият_Лист2_1" xfId="1034" xr:uid="{00000000-0005-0000-0000-000090090000}"/>
    <cellStyle name="_Фаолият_Лист2_ВВП" xfId="1035" xr:uid="{00000000-0005-0000-0000-000091090000}"/>
    <cellStyle name="_Фаолият_Лист2_Лист1" xfId="1036" xr:uid="{00000000-0005-0000-0000-000092090000}"/>
    <cellStyle name="_Фаолият_Лист2_Пмин" xfId="1037" xr:uid="{00000000-0005-0000-0000-000093090000}"/>
    <cellStyle name="_Фаолият_Лист2_Прогноз_области_МВЭС_21.01.2014" xfId="8814" xr:uid="{00000000-0005-0000-0000-000094090000}"/>
    <cellStyle name="_Фаолият_Лист7" xfId="1038" xr:uid="{00000000-0005-0000-0000-000095090000}"/>
    <cellStyle name="_Фаолият_Лист9" xfId="1039" xr:uid="{00000000-0005-0000-0000-000096090000}"/>
    <cellStyle name="_Фаолият_Март 2012г" xfId="8815" xr:uid="{00000000-0005-0000-0000-000097090000}"/>
    <cellStyle name="_Фаолият_Март 2012г_Январь - декабрь 2013г" xfId="8816" xr:uid="{00000000-0005-0000-0000-000098090000}"/>
    <cellStyle name="_Фаолият_Март 2012г_Январь 2014г. 1-20 дней" xfId="8817" xr:uid="{00000000-0005-0000-0000-000099090000}"/>
    <cellStyle name="_Фаолият_Мощности за 2010-2015 в МЭ" xfId="1040" xr:uid="{00000000-0005-0000-0000-00009A090000}"/>
    <cellStyle name="_Фаолият_Натур объемы для МЭ согласовано с Шеровым АК УзНГД от14.06.12г" xfId="1041" xr:uid="{00000000-0005-0000-0000-00009B090000}"/>
    <cellStyle name="_Фаолият_Новые виды продукции 957" xfId="8818" xr:uid="{00000000-0005-0000-0000-00009C090000}"/>
    <cellStyle name="_Фаолият_Новые виды продукции 957 2" xfId="8819" xr:uid="{00000000-0005-0000-0000-00009D090000}"/>
    <cellStyle name="_Фаолият_ожид_отрасли_МВЭС" xfId="8820" xr:uid="{00000000-0005-0000-0000-00009E090000}"/>
    <cellStyle name="_Фаолият_Ожидаемые рабочие места" xfId="6610" xr:uid="{00000000-0005-0000-0000-00009F090000}"/>
    <cellStyle name="_Фаолият_перечень" xfId="1042" xr:uid="{00000000-0005-0000-0000-0000A0090000}"/>
    <cellStyle name="_Фаолият_Приложение _1+Свод МЭ (Охирги)" xfId="8821" xr:uid="{00000000-0005-0000-0000-0000A1090000}"/>
    <cellStyle name="_Фаолият_Прогноз производства до конца 2011 года 20.04.2011г" xfId="1043" xr:uid="{00000000-0005-0000-0000-0000A2090000}"/>
    <cellStyle name="_Фаолият_прогноз экспорта-2014г." xfId="8822" xr:uid="{00000000-0005-0000-0000-0000A3090000}"/>
    <cellStyle name="_Фаолият_прогноз экспорта-2014г._Книга1 (10)" xfId="8823" xr:uid="{00000000-0005-0000-0000-0000A4090000}"/>
    <cellStyle name="_Фаолият_прогноз_2 вар_Саидова_26.06.2014" xfId="8824" xr:uid="{00000000-0005-0000-0000-0000A5090000}"/>
    <cellStyle name="_Фаолият_Прогноз_2012_24.09.11" xfId="1044" xr:uid="{00000000-0005-0000-0000-0000A6090000}"/>
    <cellStyle name="_Фаолият_Прогноз_2012_24.09.11_ВВП" xfId="1045" xr:uid="{00000000-0005-0000-0000-0000A7090000}"/>
    <cellStyle name="_Фаолият_Прогноз_2012_24.09.11_Лист1" xfId="1046" xr:uid="{00000000-0005-0000-0000-0000A8090000}"/>
    <cellStyle name="_Фаолият_Прогноз_2012_24.09.11_Пмин" xfId="1047" xr:uid="{00000000-0005-0000-0000-0000A9090000}"/>
    <cellStyle name="_Фаолият_прогноз_2013_АП_18.12.2012" xfId="8825" xr:uid="{00000000-0005-0000-0000-0000AA090000}"/>
    <cellStyle name="_Фаолият_прогноз_2013_АП_18.12.2012_Январь - декабрь 2013г" xfId="8826" xr:uid="{00000000-0005-0000-0000-0000AB090000}"/>
    <cellStyle name="_Фаолият_прогноз_2013_АП_18.12.2012_Январь 2014г. 1-20 дней" xfId="8827" xr:uid="{00000000-0005-0000-0000-0000AC090000}"/>
    <cellStyle name="_Фаолият_Прогноз_области_МВЭС_21.01.2014" xfId="8828" xr:uid="{00000000-0005-0000-0000-0000AD090000}"/>
    <cellStyle name="_Фаолият_проект ИП -2016г. от 18.06.15г посл.." xfId="6611" xr:uid="{00000000-0005-0000-0000-0000AE090000}"/>
    <cellStyle name="_Фаолият_проект ИП -2016г. от 18.06.15г посл..Дилшод" xfId="6612" xr:uid="{00000000-0005-0000-0000-0000AF090000}"/>
    <cellStyle name="_Фаолият_Пром жадвалллар 6 ой" xfId="1048" xr:uid="{00000000-0005-0000-0000-0000B0090000}"/>
    <cellStyle name="_Фаолият_Промышленность  исправленная мощность" xfId="1049" xr:uid="{00000000-0005-0000-0000-0000B1090000}"/>
    <cellStyle name="_Фаолият_Промышленность Fayz Dekor" xfId="1050" xr:uid="{00000000-0005-0000-0000-0000B2090000}"/>
    <cellStyle name="_Фаолият_Промышленность111111" xfId="1051" xr:uid="{00000000-0005-0000-0000-0000B3090000}"/>
    <cellStyle name="_Фаолият_СВОД жадваллар-2009 6 ой" xfId="1052" xr:uid="{00000000-0005-0000-0000-0000B4090000}"/>
    <cellStyle name="_Фаолият_СВОД жадваллар-2009 6 ой_Прогноз_области_МВЭС_21.01.2014" xfId="8829" xr:uid="{00000000-0005-0000-0000-0000B5090000}"/>
    <cellStyle name="_Фаолият_СВОД регионов приложение _2_МВЭС_13.11.2013" xfId="8830" xr:uid="{00000000-0005-0000-0000-0000B6090000}"/>
    <cellStyle name="_Фаолият_СВОД регионов приложение _2_МВЭС_13.11.2013_Прогноз_области_МВЭС_21.01.2014" xfId="8831" xr:uid="{00000000-0005-0000-0000-0000B7090000}"/>
    <cellStyle name="_Фаолият_сводная 1 пар (2)" xfId="1053" xr:uid="{00000000-0005-0000-0000-0000B8090000}"/>
    <cellStyle name="_Фаолият_сводная 1 пар (2) 2" xfId="8832" xr:uid="{00000000-0005-0000-0000-0000B9090000}"/>
    <cellStyle name="_Фаолият_сводная 1 пар (2) 2_Прогноз_области_МВЭС_21.01.2014" xfId="8833" xr:uid="{00000000-0005-0000-0000-0000BA090000}"/>
    <cellStyle name="_Фаолият_сводная 1 пар (2)_ВВП" xfId="1054" xr:uid="{00000000-0005-0000-0000-0000BB090000}"/>
    <cellStyle name="_Фаолият_сводная 1 пар (2)_Лист1" xfId="1055" xr:uid="{00000000-0005-0000-0000-0000BC090000}"/>
    <cellStyle name="_Фаолият_сводная 1 пар (2)_Пмин" xfId="1056" xr:uid="{00000000-0005-0000-0000-0000BD090000}"/>
    <cellStyle name="_Фаолият_сводная 1 пар (2)_Прогноз_области_МВЭС_21.01.2014" xfId="8834" xr:uid="{00000000-0005-0000-0000-0000BE090000}"/>
    <cellStyle name="_Фаолият_Сводная 1па (2)" xfId="1057" xr:uid="{00000000-0005-0000-0000-0000BF090000}"/>
    <cellStyle name="_Фаолият_Сводная 1па (2) 2" xfId="8835" xr:uid="{00000000-0005-0000-0000-0000C0090000}"/>
    <cellStyle name="_Фаолият_Сводная 1па (2) 2_Прогноз_области_МВЭС_21.01.2014" xfId="8836" xr:uid="{00000000-0005-0000-0000-0000C1090000}"/>
    <cellStyle name="_Фаолият_Сводная 1па (2)_ВВП" xfId="1058" xr:uid="{00000000-0005-0000-0000-0000C2090000}"/>
    <cellStyle name="_Фаолият_Сводная 1па (2)_Лист1" xfId="1059" xr:uid="{00000000-0005-0000-0000-0000C3090000}"/>
    <cellStyle name="_Фаолият_Сводная 1па (2)_Пмин" xfId="1060" xr:uid="{00000000-0005-0000-0000-0000C4090000}"/>
    <cellStyle name="_Фаолият_Сводная 1па (2)_Прогноз_области_МВЭС_21.01.2014" xfId="8837" xr:uid="{00000000-0005-0000-0000-0000C5090000}"/>
    <cellStyle name="_Фаолият_сводная 1пр (2)" xfId="1061" xr:uid="{00000000-0005-0000-0000-0000C6090000}"/>
    <cellStyle name="_Фаолият_сводная 1пр (2) 2" xfId="8838" xr:uid="{00000000-0005-0000-0000-0000C7090000}"/>
    <cellStyle name="_Фаолият_сводная 1пр (2) 2_Прогноз_области_МВЭС_21.01.2014" xfId="8839" xr:uid="{00000000-0005-0000-0000-0000C8090000}"/>
    <cellStyle name="_Фаолият_сводная 1пр (2)_ВВП" xfId="1062" xr:uid="{00000000-0005-0000-0000-0000C9090000}"/>
    <cellStyle name="_Фаолият_сводная 1пр (2)_Лист1" xfId="1063" xr:uid="{00000000-0005-0000-0000-0000CA090000}"/>
    <cellStyle name="_Фаолият_сводная 1пр (2)_Пмин" xfId="1064" xr:uid="{00000000-0005-0000-0000-0000CB090000}"/>
    <cellStyle name="_Фаолият_сводная 1пр (2)_Прогноз_области_МВЭС_21.01.2014" xfId="8840" xr:uid="{00000000-0005-0000-0000-0000CC090000}"/>
    <cellStyle name="_Фаолият_Сводная_(Кол-во)" xfId="1065" xr:uid="{00000000-0005-0000-0000-0000CD090000}"/>
    <cellStyle name="_Фаолият_Сводный 2013 (ПСД)" xfId="1066" xr:uid="{00000000-0005-0000-0000-0000CE090000}"/>
    <cellStyle name="_Фаолият_таб.3п для МинЭкон.2012-13г" xfId="1067" xr:uid="{00000000-0005-0000-0000-0000CF090000}"/>
    <cellStyle name="_Фаолият_таб.3п для МинЭкон.2012-13г_Натур объемы для МЭ согласовано с Шеровым АК УзНГД от14.06.12г" xfId="1068" xr:uid="{00000000-0005-0000-0000-0000D0090000}"/>
    <cellStyle name="_Фаолият_Территории" xfId="8841" xr:uid="{00000000-0005-0000-0000-0000D1090000}"/>
    <cellStyle name="_Фаолият_Территории_доля экс" xfId="8842" xr:uid="{00000000-0005-0000-0000-0000D2090000}"/>
    <cellStyle name="_Фаолият_Территории_доля экс_Прогноз_области_МВЭС_21.01.2014" xfId="8843" xr:uid="{00000000-0005-0000-0000-0000D3090000}"/>
    <cellStyle name="_Фаолият_Территории_прогноз_2014_АП_16.09_КМ_30.09" xfId="8844" xr:uid="{00000000-0005-0000-0000-0000D4090000}"/>
    <cellStyle name="_Фаолият_Территории_прогноз_2014_АП_16.09_КМ_30.09_доля экс" xfId="8845" xr:uid="{00000000-0005-0000-0000-0000D5090000}"/>
    <cellStyle name="_Фаолият_Территории_прогноз_2014_АП_16.09_КМ_30.09_доля экс_Прогноз_области_МВЭС_21.01.2014" xfId="8846" xr:uid="{00000000-0005-0000-0000-0000D6090000}"/>
    <cellStyle name="_Фаолият_Территории_СВОД регионов приложение _2_МВЭС_13.11.2013" xfId="8847" xr:uid="{00000000-0005-0000-0000-0000D7090000}"/>
    <cellStyle name="_Фаолият_Территории_СВОД регионов приложение _2_МВЭС_13.11.2013_доля экс" xfId="8848" xr:uid="{00000000-0005-0000-0000-0000D8090000}"/>
    <cellStyle name="_Фаолият_Территории_СВОД регионов приложение _2_МВЭС_13.11.2013_доля экс_Прогноз_области_МВЭС_21.01.2014" xfId="8849" xr:uid="{00000000-0005-0000-0000-0000D9090000}"/>
    <cellStyle name="_Фаолият_ТНП дамир ака" xfId="1069" xr:uid="{00000000-0005-0000-0000-0000DA090000}"/>
    <cellStyle name="_Фаолият_Форма-ЯИЎ ва бандлик" xfId="6613" xr:uid="{00000000-0005-0000-0000-0000DB090000}"/>
    <cellStyle name="_Фаолият_экспорт импорт_Голышев_девальвация_16.09.2013" xfId="8850" xr:uid="{00000000-0005-0000-0000-0000DC090000}"/>
    <cellStyle name="_Фаолият_экспорт импорт_Голышев_девальвация_16.09.2013_Прогноз_области_МВЭС_21.01.2014" xfId="8851" xr:uid="{00000000-0005-0000-0000-0000DD090000}"/>
    <cellStyle name="_Фаолият_экспорт импорт_Голышев_девальвация_22.08.2013" xfId="8852" xr:uid="{00000000-0005-0000-0000-0000DE090000}"/>
    <cellStyle name="_Фаолият_экспорт импорт_Голышев_девальвация_22.08.2013_Прогноз_области_МВЭС_21.01.2014" xfId="8853" xr:uid="{00000000-0005-0000-0000-0000DF090000}"/>
    <cellStyle name="_Фаолият_ЯИЎ-сервис" xfId="1070" xr:uid="{00000000-0005-0000-0000-0000E0090000}"/>
    <cellStyle name="_Фаолият_ЯИЎ-сервис 2" xfId="8854" xr:uid="{00000000-0005-0000-0000-0000E1090000}"/>
    <cellStyle name="_Фаолият_ЯИЎ-сервис 2_Прогноз_области_МВЭС_21.01.2014" xfId="8855" xr:uid="{00000000-0005-0000-0000-0000E2090000}"/>
    <cellStyle name="_Фаолият_ЯИЎ-сервис_2 Приложение №1 к Постановлению" xfId="1071" xr:uid="{00000000-0005-0000-0000-0000E3090000}"/>
    <cellStyle name="_Фаолият_ЯИЎ-сервис_2 Приложение №1 к Постановлению_Натур объемы для МЭ согласовано с Шеровым АК УзНГД от14.06.12г" xfId="1072" xr:uid="{00000000-0005-0000-0000-0000E4090000}"/>
    <cellStyle name="_Фаолият_ЯИЎ-сервис_2 Приложения к постановлению" xfId="1073" xr:uid="{00000000-0005-0000-0000-0000E5090000}"/>
    <cellStyle name="_Фаолият_ЯИЎ-сервис_2 Приложения к постановлению_Натур объемы для МЭ согласовано с Шеровым АК УзНГД от14.06.12г" xfId="1074" xr:uid="{00000000-0005-0000-0000-0000E6090000}"/>
    <cellStyle name="_Фаолият_ЯИЎ-сервис_3 Приложение №2 к Постановлению" xfId="1075" xr:uid="{00000000-0005-0000-0000-0000E7090000}"/>
    <cellStyle name="_Фаолият_ЯИЎ-сервис_3 Приложение №2 к Постановлению_Натур объемы для МЭ согласовано с Шеровым АК УзНГД от14.06.12г" xfId="1076" xr:uid="{00000000-0005-0000-0000-0000E8090000}"/>
    <cellStyle name="_Фаолият_ЯИЎ-сервис_ВВП" xfId="1077" xr:uid="{00000000-0005-0000-0000-0000E9090000}"/>
    <cellStyle name="_Фаолият_ЯИЎ-сервис_газомекость последний" xfId="1078" xr:uid="{00000000-0005-0000-0000-0000EA090000}"/>
    <cellStyle name="_Фаолият_ЯИЎ-сервис_газомекость последний_Натур объемы для МЭ согласовано с Шеровым АК УзНГД от14.06.12г" xfId="1079" xr:uid="{00000000-0005-0000-0000-0000EB090000}"/>
    <cellStyle name="_Фаолият_ЯИЎ-сервис_Копия 2 Приложение _1 к Постановлению" xfId="1080" xr:uid="{00000000-0005-0000-0000-0000EC090000}"/>
    <cellStyle name="_Фаолият_ЯИЎ-сервис_Копия 2 Приложение _1 к Постановлению_Натур объемы для МЭ согласовано с Шеровым АК УзНГД от14.06.12г" xfId="1081" xr:uid="{00000000-0005-0000-0000-0000ED090000}"/>
    <cellStyle name="_Фаолият_ЯИЎ-сервис_Лист1" xfId="1082" xr:uid="{00000000-0005-0000-0000-0000EE090000}"/>
    <cellStyle name="_Фаолият_ЯИЎ-сервис_Макет таблиц Минэкон" xfId="1083" xr:uid="{00000000-0005-0000-0000-0000EF090000}"/>
    <cellStyle name="_Фаолият_ЯИЎ-сервис_Макет таблиц Минэкон_Натур объемы для МЭ согласовано с Шеровым АК УзНГД от14.06.12г" xfId="1084" xr:uid="{00000000-0005-0000-0000-0000F0090000}"/>
    <cellStyle name="_Фаолият_ЯИЎ-сервис_Натур объемы для МЭ согласовано с Шеровым АК УзНГД от14.06.12г" xfId="1085" xr:uid="{00000000-0005-0000-0000-0000F1090000}"/>
    <cellStyle name="_Фаолият_ЯИЎ-сервис_Пмин" xfId="1086" xr:uid="{00000000-0005-0000-0000-0000F2090000}"/>
    <cellStyle name="_Фаолият_ЯИЎ-сервис_Приложение 1" xfId="1087" xr:uid="{00000000-0005-0000-0000-0000F3090000}"/>
    <cellStyle name="_Фаолият_ЯИЎ-сервис_Приложение 1_Натур объемы для МЭ согласовано с Шеровым АК УзНГД от14.06.12г" xfId="1088" xr:uid="{00000000-0005-0000-0000-0000F4090000}"/>
    <cellStyle name="_Фаолият_ЯИЎ-сервис_Приложения к ПП" xfId="1089" xr:uid="{00000000-0005-0000-0000-0000F5090000}"/>
    <cellStyle name="_Фаолият_ЯИЎ-сервис_Приложения к ПП_Натур объемы для МЭ согласовано с Шеровым АК УзНГД от14.06.12г" xfId="1090" xr:uid="{00000000-0005-0000-0000-0000F6090000}"/>
    <cellStyle name="_Фаолият_ЯИЎ-сервис_Прогноз_области_МВЭС_21.01.2014" xfId="8856" xr:uid="{00000000-0005-0000-0000-0000F7090000}"/>
    <cellStyle name="_Фаолият_ЯИЎ-сервис_Рассмот.таблица-экономия в деньгах-1" xfId="1091" xr:uid="{00000000-0005-0000-0000-0000F8090000}"/>
    <cellStyle name="_Фаолият_ЯИЎ-сервис_Рассмот.таблица-экономия в деньгах-1_Натур объемы для МЭ согласовано с Шеровым АК УзНГД от14.06.12г" xfId="1092" xr:uid="{00000000-0005-0000-0000-0000F9090000}"/>
    <cellStyle name="_Фаолият_Январь 2012г" xfId="8857" xr:uid="{00000000-0005-0000-0000-0000FA090000}"/>
    <cellStyle name="_Фаолият_Январь 2012г_Январь - декабрь 2013г" xfId="8858" xr:uid="{00000000-0005-0000-0000-0000FB090000}"/>
    <cellStyle name="_Фаолият_Январь 2012г_Январь 2014г. 1-20 дней" xfId="8859" xr:uid="{00000000-0005-0000-0000-0000FC090000}"/>
    <cellStyle name="_Фарғона" xfId="1093" xr:uid="{00000000-0005-0000-0000-0000FD090000}"/>
    <cellStyle name="_Фарғона_Прогноз_области_МВЭС_21.01.2014" xfId="8860" xr:uid="{00000000-0005-0000-0000-0000FE090000}"/>
    <cellStyle name="_Февраль - 1 (1)" xfId="8861" xr:uid="{00000000-0005-0000-0000-0000FF090000}"/>
    <cellStyle name="_Февраль - 1 (2)" xfId="8862" xr:uid="{00000000-0005-0000-0000-0000000A0000}"/>
    <cellStyle name="_ФОНД(10.03.2011)" xfId="1094" xr:uid="{00000000-0005-0000-0000-0000010A0000}"/>
    <cellStyle name="_ФОНД(28.02.11)" xfId="1095" xr:uid="{00000000-0005-0000-0000-0000020A0000}"/>
    <cellStyle name="_Форма отчетности по КБ локализаци и МТР" xfId="1096" xr:uid="{00000000-0005-0000-0000-0000030A0000}"/>
    <cellStyle name="_Форма отчетности по КБ локализаци и МТР 2" xfId="8863" xr:uid="{00000000-0005-0000-0000-0000040A0000}"/>
    <cellStyle name="_Форма отчетности по КБ локализаци и МТР 2 2" xfId="8864" xr:uid="{00000000-0005-0000-0000-0000050A0000}"/>
    <cellStyle name="_Форма отчетности по КБ локализаци и МТР_инв" xfId="8865" xr:uid="{00000000-0005-0000-0000-0000060A0000}"/>
    <cellStyle name="_Форма отчетности по КБ локализаци и МТР_КМ 2012г (Восстановленный)" xfId="8866" xr:uid="{00000000-0005-0000-0000-0000070A0000}"/>
    <cellStyle name="_Форма отчетности по КБ локализаци и МТР_Отчет КМ 9 мес 2011" xfId="8867" xr:uid="{00000000-0005-0000-0000-0000080A0000}"/>
    <cellStyle name="_Форма отчетности по КБ локализаци и МТР_Отчеты КабМин 1 07 2011" xfId="8868" xr:uid="{00000000-0005-0000-0000-0000090A0000}"/>
    <cellStyle name="_Форма отчетности по КБ локализаци и МТР_Отчеты КабМин 1 07 2011 2" xfId="8869" xr:uid="{00000000-0005-0000-0000-00000A0A0000}"/>
    <cellStyle name="_Форма отчетности по КБ локализаци и МТР_Таб  14" xfId="8870" xr:uid="{00000000-0005-0000-0000-00000B0A0000}"/>
    <cellStyle name="_Формирование 13112009" xfId="1097" xr:uid="{00000000-0005-0000-0000-00000C0A0000}"/>
    <cellStyle name="_Формирование 13112009 2" xfId="1098" xr:uid="{00000000-0005-0000-0000-00000D0A0000}"/>
    <cellStyle name="_Формирование 13112009_ИМПОРТОЗАМЕЩЕНИЕ" xfId="8871" xr:uid="{00000000-0005-0000-0000-00000E0A0000}"/>
    <cellStyle name="_Формирование 13112009_ИП 2014гг_19112013" xfId="1099" xr:uid="{00000000-0005-0000-0000-00000F0A0000}"/>
    <cellStyle name="_Формирование 13112009_Новые виды продукции 957" xfId="8872" xr:uid="{00000000-0005-0000-0000-0000100A0000}"/>
    <cellStyle name="_Формирование 13112009_Новые виды продукции 957 2" xfId="8873" xr:uid="{00000000-0005-0000-0000-0000110A0000}"/>
    <cellStyle name="_Формирование 13112009_перечень" xfId="1100" xr:uid="{00000000-0005-0000-0000-0000120A0000}"/>
    <cellStyle name="_Формирование 13112009_Приложение _1+Свод МЭ (Охирги)" xfId="8874" xr:uid="{00000000-0005-0000-0000-0000130A0000}"/>
    <cellStyle name="_Формирование 13112009_Расчет льгот (АП)" xfId="8875" xr:uid="{00000000-0005-0000-0000-0000140A0000}"/>
    <cellStyle name="_Формирование 13112009_Сводная_(Кол-во)" xfId="1101" xr:uid="{00000000-0005-0000-0000-0000150A0000}"/>
    <cellStyle name="_Формирование 13112009_Сводный 2013 (ПСД)" xfId="1102" xr:uid="{00000000-0005-0000-0000-0000160A0000}"/>
    <cellStyle name="_Хоразм" xfId="1103" xr:uid="{00000000-0005-0000-0000-0000170A0000}"/>
    <cellStyle name="_Хоразм 2" xfId="1104" xr:uid="{00000000-0005-0000-0000-0000180A0000}"/>
    <cellStyle name="_Хоразм 2_Прогноз_области_МВЭС_21.01.2014" xfId="8876" xr:uid="{00000000-0005-0000-0000-0000190A0000}"/>
    <cellStyle name="_Хоразм вилояти  январ-апрел янги иш уринлари  04.05.2009 йил" xfId="1105" xr:uid="{00000000-0005-0000-0000-00001A0A0000}"/>
    <cellStyle name="_Хоразм вилояти  январ-апрел янги иш уринлари  04.05.2009 йил_1-день 20 00 часов" xfId="8877" xr:uid="{00000000-0005-0000-0000-00001B0A0000}"/>
    <cellStyle name="_Хоразм вилояти  январ-апрел янги иш уринлари  04.05.2009 йил_3-день 13 00 часов" xfId="8878" xr:uid="{00000000-0005-0000-0000-00001C0A0000}"/>
    <cellStyle name="_Хоразм вилояти  январ-апрел янги иш уринлари  04.05.2009 йил_3-день 18 00 часов" xfId="8879" xr:uid="{00000000-0005-0000-0000-00001D0A0000}"/>
    <cellStyle name="_Хоразм вилояти  январ-апрел янги иш уринлари  04.05.2009 йил_4-день 18 00 часов" xfId="8880" xr:uid="{00000000-0005-0000-0000-00001E0A0000}"/>
    <cellStyle name="_Хоразм вилояти  январ-апрел янги иш уринлари  04.05.2009 йил_5-день 18 00 часов" xfId="8881" xr:uid="{00000000-0005-0000-0000-00001F0A0000}"/>
    <cellStyle name="_Хоразм вилояти  январ-апрел янги иш уринлари  04.05.2009 йил_ВТК экспорт" xfId="8882" xr:uid="{00000000-0005-0000-0000-0000200A0000}"/>
    <cellStyle name="_Хоразм вилояти  январ-апрел янги иш уринлари  04.05.2009 йил_Заем_181113г." xfId="1106" xr:uid="{00000000-0005-0000-0000-0000210A0000}"/>
    <cellStyle name="_Хоразм вилояти  январ-апрел янги иш уринлари  04.05.2009 йил_Заем_ПСД_171113" xfId="1107" xr:uid="{00000000-0005-0000-0000-0000220A0000}"/>
    <cellStyle name="_Хоразм вилояти  январ-апрел янги иш уринлари  04.05.2009 йил_Заем_ПСД_171113 2" xfId="1108" xr:uid="{00000000-0005-0000-0000-0000230A0000}"/>
    <cellStyle name="_Хоразм вилояти  январ-апрел янги иш уринлари  04.05.2009 йил_Итоги 7-день 18 00 часов Last последний (1)" xfId="8883" xr:uid="{00000000-0005-0000-0000-0000240A0000}"/>
    <cellStyle name="_Хоразм вилояти  январ-апрел янги иш уринлари  04.05.2009 йил_Прил_2-1,. 2-6 (ввод)-140114 (2)" xfId="1109" xr:uid="{00000000-0005-0000-0000-0000250A0000}"/>
    <cellStyle name="_Хоразм вилояти янги иш уринлари" xfId="1110" xr:uid="{00000000-0005-0000-0000-0000260A0000}"/>
    <cellStyle name="_Хоразм вилояти янги иш уринлари_1-день 20 00 часов" xfId="8884" xr:uid="{00000000-0005-0000-0000-0000270A0000}"/>
    <cellStyle name="_Хоразм вилояти янги иш уринлари_3-день 13 00 часов" xfId="8885" xr:uid="{00000000-0005-0000-0000-0000280A0000}"/>
    <cellStyle name="_Хоразм вилояти янги иш уринлари_3-день 18 00 часов" xfId="8886" xr:uid="{00000000-0005-0000-0000-0000290A0000}"/>
    <cellStyle name="_Хоразм вилояти янги иш уринлари_4-день 18 00 часов" xfId="8887" xr:uid="{00000000-0005-0000-0000-00002A0A0000}"/>
    <cellStyle name="_Хоразм вилояти янги иш уринлари_5-день 18 00 часов" xfId="8888" xr:uid="{00000000-0005-0000-0000-00002B0A0000}"/>
    <cellStyle name="_Хоразм вилояти янги иш уринлари_ВТК экспорт" xfId="8889" xr:uid="{00000000-0005-0000-0000-00002C0A0000}"/>
    <cellStyle name="_Хоразм вилояти янги иш уринлари_Заем_181113г." xfId="1111" xr:uid="{00000000-0005-0000-0000-00002D0A0000}"/>
    <cellStyle name="_Хоразм вилояти янги иш уринлари_Заем_ПСД_171113" xfId="1112" xr:uid="{00000000-0005-0000-0000-00002E0A0000}"/>
    <cellStyle name="_Хоразм вилояти янги иш уринлари_Заем_ПСД_171113 2" xfId="1113" xr:uid="{00000000-0005-0000-0000-00002F0A0000}"/>
    <cellStyle name="_Хоразм вилояти янги иш уринлари_Итоги 7-день 18 00 часов Last последний (1)" xfId="8890" xr:uid="{00000000-0005-0000-0000-0000300A0000}"/>
    <cellStyle name="_Хоразм вилояти янги иш уринлари_Прил_2-1,. 2-6 (ввод)-140114 (2)" xfId="1114" xr:uid="{00000000-0005-0000-0000-0000310A0000}"/>
    <cellStyle name="_Хоразм вилояти янги иш урни январ-июн ойлари" xfId="1115" xr:uid="{00000000-0005-0000-0000-0000320A0000}"/>
    <cellStyle name="_Хоразм вилояти янги иш урни январ-июн ойлари_1-день 20 00 часов" xfId="8891" xr:uid="{00000000-0005-0000-0000-0000330A0000}"/>
    <cellStyle name="_Хоразм вилояти янги иш урни январ-июн ойлари_3-день 13 00 часов" xfId="8892" xr:uid="{00000000-0005-0000-0000-0000340A0000}"/>
    <cellStyle name="_Хоразм вилояти янги иш урни январ-июн ойлари_3-день 18 00 часов" xfId="8893" xr:uid="{00000000-0005-0000-0000-0000350A0000}"/>
    <cellStyle name="_Хоразм вилояти янги иш урни январ-июн ойлари_4-день 18 00 часов" xfId="8894" xr:uid="{00000000-0005-0000-0000-0000360A0000}"/>
    <cellStyle name="_Хоразм вилояти янги иш урни январ-июн ойлари_5-день 18 00 часов" xfId="8895" xr:uid="{00000000-0005-0000-0000-0000370A0000}"/>
    <cellStyle name="_Хоразм вилояти янги иш урни январ-июн ойлари_ВТК экспорт" xfId="8896" xr:uid="{00000000-0005-0000-0000-0000380A0000}"/>
    <cellStyle name="_Хоразм вилояти янги иш урни январ-июн ойлари_Заем_181113г." xfId="1116" xr:uid="{00000000-0005-0000-0000-0000390A0000}"/>
    <cellStyle name="_Хоразм вилояти янги иш урни январ-июн ойлари_Заем_ПСД_171113" xfId="1117" xr:uid="{00000000-0005-0000-0000-00003A0A0000}"/>
    <cellStyle name="_Хоразм вилояти янги иш урни январ-июн ойлари_Заем_ПСД_171113 2" xfId="1118" xr:uid="{00000000-0005-0000-0000-00003B0A0000}"/>
    <cellStyle name="_Хоразм вилояти янги иш урни январ-июн ойлари_Итоги 7-день 18 00 часов Last последний (1)" xfId="8897" xr:uid="{00000000-0005-0000-0000-00003C0A0000}"/>
    <cellStyle name="_Хоразм вилояти янги иш урни январ-июн ойлари_Прил_2-1,. 2-6 (ввод)-140114 (2)" xfId="1119" xr:uid="{00000000-0005-0000-0000-00003D0A0000}"/>
    <cellStyle name="_Хоразм_01 МЕСЯЦЕВ_ИМОМУ" xfId="8898" xr:uid="{00000000-0005-0000-0000-00003E0A0000}"/>
    <cellStyle name="_Хоразм_01 МЕСЯЦЕВ_ИМОМУ_Январь - декабрь 2013г" xfId="8899" xr:uid="{00000000-0005-0000-0000-00003F0A0000}"/>
    <cellStyle name="_Хоразм_01 МЕСЯЦЕВ_ИМОМУ_Январь 2014г. 1-20 дней" xfId="8900" xr:uid="{00000000-0005-0000-0000-0000400A0000}"/>
    <cellStyle name="_Хоразм_01_РК 2014+" xfId="8901" xr:uid="{00000000-0005-0000-0000-0000410A0000}"/>
    <cellStyle name="_Хоразм_01_РК 2014+_доля экс" xfId="8902" xr:uid="{00000000-0005-0000-0000-0000420A0000}"/>
    <cellStyle name="_Хоразм_01_РК 2014+_доля экс_Прогноз_области_МВЭС_21.01.2014" xfId="8903" xr:uid="{00000000-0005-0000-0000-0000430A0000}"/>
    <cellStyle name="_Хоразм_01_РК 2014+_прогноз_2014_АП_16.09_КМ_30.09" xfId="8904" xr:uid="{00000000-0005-0000-0000-0000440A0000}"/>
    <cellStyle name="_Хоразм_01_РК 2014+_прогноз_2014_АП_16.09_КМ_30.09_доля экс" xfId="8905" xr:uid="{00000000-0005-0000-0000-0000450A0000}"/>
    <cellStyle name="_Хоразм_01_РК 2014+_прогноз_2014_АП_16.09_КМ_30.09_доля экс_Прогноз_области_МВЭС_21.01.2014" xfId="8906" xr:uid="{00000000-0005-0000-0000-0000460A0000}"/>
    <cellStyle name="_Хоразм_01_РК 2014+_СВОД регионов приложение _2_МВЭС_13.11.2013" xfId="8907" xr:uid="{00000000-0005-0000-0000-0000470A0000}"/>
    <cellStyle name="_Хоразм_01_РК 2014+_СВОД регионов приложение _2_МВЭС_13.11.2013_доля экс" xfId="8908" xr:uid="{00000000-0005-0000-0000-0000480A0000}"/>
    <cellStyle name="_Хоразм_01_РК 2014+_СВОД регионов приложение _2_МВЭС_13.11.2013_доля экс_Прогноз_области_МВЭС_21.01.2014" xfId="8909" xr:uid="{00000000-0005-0000-0000-0000490A0000}"/>
    <cellStyle name="_Хоразм_1. Промышленность измененная версия" xfId="1120" xr:uid="{00000000-0005-0000-0000-00004A0A0000}"/>
    <cellStyle name="_Хоразм_1па" xfId="1121" xr:uid="{00000000-0005-0000-0000-00004B0A0000}"/>
    <cellStyle name="_Хоразм_1па 2" xfId="8910" xr:uid="{00000000-0005-0000-0000-00004C0A0000}"/>
    <cellStyle name="_Хоразм_1па 2_Прогноз_области_МВЭС_21.01.2014" xfId="8911" xr:uid="{00000000-0005-0000-0000-00004D0A0000}"/>
    <cellStyle name="_Хоразм_1па_ВВП" xfId="1122" xr:uid="{00000000-0005-0000-0000-00004E0A0000}"/>
    <cellStyle name="_Хоразм_1па_Лист1" xfId="1123" xr:uid="{00000000-0005-0000-0000-00004F0A0000}"/>
    <cellStyle name="_Хоразм_1па_Пмин" xfId="1124" xr:uid="{00000000-0005-0000-0000-0000500A0000}"/>
    <cellStyle name="_Хоразм_1па_Прогноз_области_МВЭС_21.01.2014" xfId="8912" xr:uid="{00000000-0005-0000-0000-0000510A0000}"/>
    <cellStyle name="_Хоразм_8- 9-10-жадвал" xfId="1125" xr:uid="{00000000-0005-0000-0000-0000520A0000}"/>
    <cellStyle name="_Хоразм_Import_Forecast(last)_12.09.11 (Ismailovu)" xfId="1126" xr:uid="{00000000-0005-0000-0000-0000530A0000}"/>
    <cellStyle name="_Хоразм_Import_Forecast(last)_12.09.11 (Ismailovu) 2" xfId="8913" xr:uid="{00000000-0005-0000-0000-0000540A0000}"/>
    <cellStyle name="_Хоразм_Import_Forecast(last)_12.09.11 (Ismailovu) 2_Прогноз_области_МВЭС_21.01.2014" xfId="8914" xr:uid="{00000000-0005-0000-0000-0000550A0000}"/>
    <cellStyle name="_Хоразм_Import_Forecast(last)_12.09.11 (Ismailovu)_ВВП" xfId="1127" xr:uid="{00000000-0005-0000-0000-0000560A0000}"/>
    <cellStyle name="_Хоразм_Import_Forecast(last)_12.09.11 (Ismailovu)_Лист1" xfId="1128" xr:uid="{00000000-0005-0000-0000-0000570A0000}"/>
    <cellStyle name="_Хоразм_Import_Forecast(last)_12.09.11 (Ismailovu)_Пмин" xfId="1129" xr:uid="{00000000-0005-0000-0000-0000580A0000}"/>
    <cellStyle name="_Хоразм_Import_Forecast(last)_12.09.11 (Ismailovu)_Прогноз_области_МВЭС_21.01.2014" xfId="8915" xr:uid="{00000000-0005-0000-0000-0000590A0000}"/>
    <cellStyle name="_Хоразм_АК УНПрод. Макет таблиц дляМЭ 2010-2015гг (31.05.12г)" xfId="1130" xr:uid="{00000000-0005-0000-0000-00005A0A0000}"/>
    <cellStyle name="_Хоразм_АК УНПрод. Макет таблиц дляМЭ 2010-2015гг (31.05.12г)_Натур объемы для МЭ согласовано с Шеровым АК УзНГД от14.06.12г" xfId="1131" xr:uid="{00000000-0005-0000-0000-00005B0A0000}"/>
    <cellStyle name="_Хоразм_банк вилоят" xfId="1132" xr:uid="{00000000-0005-0000-0000-00005C0A0000}"/>
    <cellStyle name="_Хоразм_ВВП пром (2)" xfId="1133" xr:uid="{00000000-0005-0000-0000-00005D0A0000}"/>
    <cellStyle name="_Хоразм_ВВП пром (2)_Натур объемы для МЭ согласовано с Шеровым АК УзНГД от14.06.12г" xfId="1134" xr:uid="{00000000-0005-0000-0000-00005E0A0000}"/>
    <cellStyle name="_Хоразм_газомекость последний" xfId="1135" xr:uid="{00000000-0005-0000-0000-00005F0A0000}"/>
    <cellStyle name="_Хоразм_газомекость последний_Натур объемы для МЭ согласовано с Шеровым АК УзНГД от14.06.12г" xfId="1136" xr:uid="{00000000-0005-0000-0000-0000600A0000}"/>
    <cellStyle name="_Хоразм_Демографик ва мехнат курсаткичлари 1995-2010" xfId="1137" xr:uid="{00000000-0005-0000-0000-0000610A0000}"/>
    <cellStyle name="_Хоразм_Ден масса" xfId="1138" xr:uid="{00000000-0005-0000-0000-0000620A0000}"/>
    <cellStyle name="_Хоразм_Ден масса_ВВП" xfId="1139" xr:uid="{00000000-0005-0000-0000-0000630A0000}"/>
    <cellStyle name="_Хоразм_Ден масса_Лист1" xfId="1140" xr:uid="{00000000-0005-0000-0000-0000640A0000}"/>
    <cellStyle name="_Хоразм_Ден масса_Пмин" xfId="1141" xr:uid="{00000000-0005-0000-0000-0000650A0000}"/>
    <cellStyle name="_Хоразм_доля экс" xfId="8916" xr:uid="{00000000-0005-0000-0000-0000660A0000}"/>
    <cellStyle name="_Хоразм_доля экс_Прогноз_области_МВЭС_21.01.2014" xfId="8917" xr:uid="{00000000-0005-0000-0000-0000670A0000}"/>
    <cellStyle name="_Хоразм_импорт_2013_аппарат" xfId="8918" xr:uid="{00000000-0005-0000-0000-0000680A0000}"/>
    <cellStyle name="_Хоразм_импорт_2013_реальный" xfId="8919" xr:uid="{00000000-0005-0000-0000-0000690A0000}"/>
    <cellStyle name="_Хоразм_ИМПОРТОЗАМЕЩЕНИЕ" xfId="8920" xr:uid="{00000000-0005-0000-0000-00006A0A0000}"/>
    <cellStyle name="_Хоразм_инвест-регион" xfId="1142" xr:uid="{00000000-0005-0000-0000-00006B0A0000}"/>
    <cellStyle name="_Хоразм_ИП 2014гг_19112013" xfId="1143" xr:uid="{00000000-0005-0000-0000-00006C0A0000}"/>
    <cellStyle name="_Хоразм_ИП-2016г. от 05.09.2015г." xfId="6614" xr:uid="{00000000-0005-0000-0000-00006D0A0000}"/>
    <cellStyle name="_Хоразм_Карор буйича 31 октябр" xfId="1144" xr:uid="{00000000-0005-0000-0000-00006E0A0000}"/>
    <cellStyle name="_Хоразм_Карор буйича охирги" xfId="1145" xr:uid="{00000000-0005-0000-0000-00006F0A0000}"/>
    <cellStyle name="_Хоразм_Книга1 (10)" xfId="8921" xr:uid="{00000000-0005-0000-0000-0000700A0000}"/>
    <cellStyle name="_Хоразм_Копия 2014-1кв" xfId="8922" xr:uid="{00000000-0005-0000-0000-0000710A0000}"/>
    <cellStyle name="_Хоразм_Лист10" xfId="1146" xr:uid="{00000000-0005-0000-0000-0000720A0000}"/>
    <cellStyle name="_Хоразм_Лист2" xfId="1147" xr:uid="{00000000-0005-0000-0000-0000730A0000}"/>
    <cellStyle name="_Хоразм_Лист2 2" xfId="8923" xr:uid="{00000000-0005-0000-0000-0000740A0000}"/>
    <cellStyle name="_Хоразм_Лист2 2_Прогноз_области_МВЭС_21.01.2014" xfId="8924" xr:uid="{00000000-0005-0000-0000-0000750A0000}"/>
    <cellStyle name="_Хоразм_Лист2_1" xfId="1148" xr:uid="{00000000-0005-0000-0000-0000760A0000}"/>
    <cellStyle name="_Хоразм_Лист2_ВВП" xfId="1149" xr:uid="{00000000-0005-0000-0000-0000770A0000}"/>
    <cellStyle name="_Хоразм_Лист2_Лист1" xfId="1150" xr:uid="{00000000-0005-0000-0000-0000780A0000}"/>
    <cellStyle name="_Хоразм_Лист2_Пмин" xfId="1151" xr:uid="{00000000-0005-0000-0000-0000790A0000}"/>
    <cellStyle name="_Хоразм_Лист2_Прогноз_области_МВЭС_21.01.2014" xfId="8925" xr:uid="{00000000-0005-0000-0000-00007A0A0000}"/>
    <cellStyle name="_Хоразм_Лист7" xfId="1152" xr:uid="{00000000-0005-0000-0000-00007B0A0000}"/>
    <cellStyle name="_Хоразм_Лист9" xfId="1153" xr:uid="{00000000-0005-0000-0000-00007C0A0000}"/>
    <cellStyle name="_Хоразм_Март 2012г" xfId="8926" xr:uid="{00000000-0005-0000-0000-00007D0A0000}"/>
    <cellStyle name="_Хоразм_Март 2012г_Январь - декабрь 2013г" xfId="8927" xr:uid="{00000000-0005-0000-0000-00007E0A0000}"/>
    <cellStyle name="_Хоразм_Март 2012г_Январь 2014г. 1-20 дней" xfId="8928" xr:uid="{00000000-0005-0000-0000-00007F0A0000}"/>
    <cellStyle name="_Хоразм_Мощности за 2010-2015 в МЭ" xfId="1154" xr:uid="{00000000-0005-0000-0000-0000800A0000}"/>
    <cellStyle name="_Хоразм_Натур объемы для МЭ согласовано с Шеровым АК УзНГД от14.06.12г" xfId="1155" xr:uid="{00000000-0005-0000-0000-0000810A0000}"/>
    <cellStyle name="_Хоразм_Новые виды продукции 957" xfId="8929" xr:uid="{00000000-0005-0000-0000-0000820A0000}"/>
    <cellStyle name="_Хоразм_Новые виды продукции 957 2" xfId="8930" xr:uid="{00000000-0005-0000-0000-0000830A0000}"/>
    <cellStyle name="_Хоразм_ожид_отрасли_МВЭС" xfId="8931" xr:uid="{00000000-0005-0000-0000-0000840A0000}"/>
    <cellStyle name="_Хоразм_Ожидаемые рабочие места" xfId="6615" xr:uid="{00000000-0005-0000-0000-0000850A0000}"/>
    <cellStyle name="_Хоразм_перечень" xfId="1156" xr:uid="{00000000-0005-0000-0000-0000860A0000}"/>
    <cellStyle name="_Хоразм_Приложение _1+Свод МЭ (Охирги)" xfId="8932" xr:uid="{00000000-0005-0000-0000-0000870A0000}"/>
    <cellStyle name="_Хоразм_Прогноз производства до конца 2011 года 20.04.2011г" xfId="1157" xr:uid="{00000000-0005-0000-0000-0000880A0000}"/>
    <cellStyle name="_Хоразм_прогноз экспорта-2014г." xfId="8933" xr:uid="{00000000-0005-0000-0000-0000890A0000}"/>
    <cellStyle name="_Хоразм_прогноз экспорта-2014г._Книга1 (10)" xfId="8934" xr:uid="{00000000-0005-0000-0000-00008A0A0000}"/>
    <cellStyle name="_Хоразм_прогноз_2 вар_Саидова_26.06.2014" xfId="8935" xr:uid="{00000000-0005-0000-0000-00008B0A0000}"/>
    <cellStyle name="_Хоразм_Прогноз_2012_24.09.11" xfId="1158" xr:uid="{00000000-0005-0000-0000-00008C0A0000}"/>
    <cellStyle name="_Хоразм_Прогноз_2012_24.09.11_ВВП" xfId="1159" xr:uid="{00000000-0005-0000-0000-00008D0A0000}"/>
    <cellStyle name="_Хоразм_Прогноз_2012_24.09.11_Лист1" xfId="1160" xr:uid="{00000000-0005-0000-0000-00008E0A0000}"/>
    <cellStyle name="_Хоразм_Прогноз_2012_24.09.11_Пмин" xfId="1161" xr:uid="{00000000-0005-0000-0000-00008F0A0000}"/>
    <cellStyle name="_Хоразм_прогноз_2013_АП_18.12.2012" xfId="8936" xr:uid="{00000000-0005-0000-0000-0000900A0000}"/>
    <cellStyle name="_Хоразм_прогноз_2013_АП_18.12.2012_Январь - декабрь 2013г" xfId="8937" xr:uid="{00000000-0005-0000-0000-0000910A0000}"/>
    <cellStyle name="_Хоразм_прогноз_2013_АП_18.12.2012_Январь 2014г. 1-20 дней" xfId="8938" xr:uid="{00000000-0005-0000-0000-0000920A0000}"/>
    <cellStyle name="_Хоразм_Прогноз_области_МВЭС_21.01.2014" xfId="8939" xr:uid="{00000000-0005-0000-0000-0000930A0000}"/>
    <cellStyle name="_Хоразм_проект ИП -2016г. от 18.06.15г посл.." xfId="6616" xr:uid="{00000000-0005-0000-0000-0000940A0000}"/>
    <cellStyle name="_Хоразм_проект ИП -2016г. от 18.06.15г посл..Дилшод" xfId="6617" xr:uid="{00000000-0005-0000-0000-0000950A0000}"/>
    <cellStyle name="_Хоразм_Промышленность  исправленная мощность" xfId="1162" xr:uid="{00000000-0005-0000-0000-0000960A0000}"/>
    <cellStyle name="_Хоразм_Промышленность Fayz Dekor" xfId="1163" xr:uid="{00000000-0005-0000-0000-0000970A0000}"/>
    <cellStyle name="_Хоразм_Промышленность111111" xfId="1164" xr:uid="{00000000-0005-0000-0000-0000980A0000}"/>
    <cellStyle name="_Хоразм_СВОД жадваллар-2009 6 ой" xfId="1165" xr:uid="{00000000-0005-0000-0000-0000990A0000}"/>
    <cellStyle name="_Хоразм_СВОД жадваллар-2009 6 ой_Прогноз_области_МВЭС_21.01.2014" xfId="8940" xr:uid="{00000000-0005-0000-0000-00009A0A0000}"/>
    <cellStyle name="_Хоразм_СВОД регионов приложение _2_МВЭС_13.11.2013" xfId="8941" xr:uid="{00000000-0005-0000-0000-00009B0A0000}"/>
    <cellStyle name="_Хоразм_СВОД регионов приложение _2_МВЭС_13.11.2013_Прогноз_области_МВЭС_21.01.2014" xfId="8942" xr:uid="{00000000-0005-0000-0000-00009C0A0000}"/>
    <cellStyle name="_Хоразм_сводная 1 пар (2)" xfId="1166" xr:uid="{00000000-0005-0000-0000-00009D0A0000}"/>
    <cellStyle name="_Хоразм_сводная 1 пар (2) 2" xfId="8943" xr:uid="{00000000-0005-0000-0000-00009E0A0000}"/>
    <cellStyle name="_Хоразм_сводная 1 пар (2) 2_Прогноз_области_МВЭС_21.01.2014" xfId="8944" xr:uid="{00000000-0005-0000-0000-00009F0A0000}"/>
    <cellStyle name="_Хоразм_сводная 1 пар (2)_ВВП" xfId="1167" xr:uid="{00000000-0005-0000-0000-0000A00A0000}"/>
    <cellStyle name="_Хоразм_сводная 1 пар (2)_Лист1" xfId="1168" xr:uid="{00000000-0005-0000-0000-0000A10A0000}"/>
    <cellStyle name="_Хоразм_сводная 1 пар (2)_Пмин" xfId="1169" xr:uid="{00000000-0005-0000-0000-0000A20A0000}"/>
    <cellStyle name="_Хоразм_сводная 1 пар (2)_Прогноз_области_МВЭС_21.01.2014" xfId="8945" xr:uid="{00000000-0005-0000-0000-0000A30A0000}"/>
    <cellStyle name="_Хоразм_Сводная 1па (2)" xfId="1170" xr:uid="{00000000-0005-0000-0000-0000A40A0000}"/>
    <cellStyle name="_Хоразм_Сводная 1па (2) 2" xfId="8946" xr:uid="{00000000-0005-0000-0000-0000A50A0000}"/>
    <cellStyle name="_Хоразм_Сводная 1па (2) 2_Прогноз_области_МВЭС_21.01.2014" xfId="8947" xr:uid="{00000000-0005-0000-0000-0000A60A0000}"/>
    <cellStyle name="_Хоразм_Сводная 1па (2)_ВВП" xfId="1171" xr:uid="{00000000-0005-0000-0000-0000A70A0000}"/>
    <cellStyle name="_Хоразм_Сводная 1па (2)_Лист1" xfId="1172" xr:uid="{00000000-0005-0000-0000-0000A80A0000}"/>
    <cellStyle name="_Хоразм_Сводная 1па (2)_Пмин" xfId="1173" xr:uid="{00000000-0005-0000-0000-0000A90A0000}"/>
    <cellStyle name="_Хоразм_Сводная 1па (2)_Прогноз_области_МВЭС_21.01.2014" xfId="8948" xr:uid="{00000000-0005-0000-0000-0000AA0A0000}"/>
    <cellStyle name="_Хоразм_сводная 1пр (2)" xfId="1174" xr:uid="{00000000-0005-0000-0000-0000AB0A0000}"/>
    <cellStyle name="_Хоразм_сводная 1пр (2) 2" xfId="8949" xr:uid="{00000000-0005-0000-0000-0000AC0A0000}"/>
    <cellStyle name="_Хоразм_сводная 1пр (2) 2_Прогноз_области_МВЭС_21.01.2014" xfId="8950" xr:uid="{00000000-0005-0000-0000-0000AD0A0000}"/>
    <cellStyle name="_Хоразм_сводная 1пр (2)_ВВП" xfId="1175" xr:uid="{00000000-0005-0000-0000-0000AE0A0000}"/>
    <cellStyle name="_Хоразм_сводная 1пр (2)_Лист1" xfId="1176" xr:uid="{00000000-0005-0000-0000-0000AF0A0000}"/>
    <cellStyle name="_Хоразм_сводная 1пр (2)_Пмин" xfId="1177" xr:uid="{00000000-0005-0000-0000-0000B00A0000}"/>
    <cellStyle name="_Хоразм_сводная 1пр (2)_Прогноз_области_МВЭС_21.01.2014" xfId="8951" xr:uid="{00000000-0005-0000-0000-0000B10A0000}"/>
    <cellStyle name="_Хоразм_Сводная_(Кол-во)" xfId="1178" xr:uid="{00000000-0005-0000-0000-0000B20A0000}"/>
    <cellStyle name="_Хоразм_Сводный 2013 (ПСД)" xfId="1179" xr:uid="{00000000-0005-0000-0000-0000B30A0000}"/>
    <cellStyle name="_Хоразм_таб.3п для МинЭкон.2012-13г" xfId="1180" xr:uid="{00000000-0005-0000-0000-0000B40A0000}"/>
    <cellStyle name="_Хоразм_таб.3п для МинЭкон.2012-13г_Натур объемы для МЭ согласовано с Шеровым АК УзНГД от14.06.12г" xfId="1181" xr:uid="{00000000-0005-0000-0000-0000B50A0000}"/>
    <cellStyle name="_Хоразм_Территории" xfId="8952" xr:uid="{00000000-0005-0000-0000-0000B60A0000}"/>
    <cellStyle name="_Хоразм_Территории_доля экс" xfId="8953" xr:uid="{00000000-0005-0000-0000-0000B70A0000}"/>
    <cellStyle name="_Хоразм_Территории_доля экс_Прогноз_области_МВЭС_21.01.2014" xfId="8954" xr:uid="{00000000-0005-0000-0000-0000B80A0000}"/>
    <cellStyle name="_Хоразм_Территории_прогноз_2014_АП_16.09_КМ_30.09" xfId="8955" xr:uid="{00000000-0005-0000-0000-0000B90A0000}"/>
    <cellStyle name="_Хоразм_Территории_прогноз_2014_АП_16.09_КМ_30.09_доля экс" xfId="8956" xr:uid="{00000000-0005-0000-0000-0000BA0A0000}"/>
    <cellStyle name="_Хоразм_Территории_прогноз_2014_АП_16.09_КМ_30.09_доля экс_Прогноз_области_МВЭС_21.01.2014" xfId="8957" xr:uid="{00000000-0005-0000-0000-0000BB0A0000}"/>
    <cellStyle name="_Хоразм_Территории_СВОД регионов приложение _2_МВЭС_13.11.2013" xfId="8958" xr:uid="{00000000-0005-0000-0000-0000BC0A0000}"/>
    <cellStyle name="_Хоразм_Территории_СВОД регионов приложение _2_МВЭС_13.11.2013_доля экс" xfId="8959" xr:uid="{00000000-0005-0000-0000-0000BD0A0000}"/>
    <cellStyle name="_Хоразм_Территории_СВОД регионов приложение _2_МВЭС_13.11.2013_доля экс_Прогноз_области_МВЭС_21.01.2014" xfId="8960" xr:uid="{00000000-0005-0000-0000-0000BE0A0000}"/>
    <cellStyle name="_Хоразм_ТНП дамир ака" xfId="1182" xr:uid="{00000000-0005-0000-0000-0000BF0A0000}"/>
    <cellStyle name="_Хоразм_Форма-ЯИЎ ва бандлик" xfId="6618" xr:uid="{00000000-0005-0000-0000-0000C00A0000}"/>
    <cellStyle name="_Хоразм_экспорт импорт_Голышев_девальвация_16.09.2013" xfId="8961" xr:uid="{00000000-0005-0000-0000-0000C10A0000}"/>
    <cellStyle name="_Хоразм_экспорт импорт_Голышев_девальвация_16.09.2013_Прогноз_области_МВЭС_21.01.2014" xfId="8962" xr:uid="{00000000-0005-0000-0000-0000C20A0000}"/>
    <cellStyle name="_Хоразм_экспорт импорт_Голышев_девальвация_22.08.2013" xfId="8963" xr:uid="{00000000-0005-0000-0000-0000C30A0000}"/>
    <cellStyle name="_Хоразм_экспорт импорт_Голышев_девальвация_22.08.2013_Прогноз_области_МВЭС_21.01.2014" xfId="8964" xr:uid="{00000000-0005-0000-0000-0000C40A0000}"/>
    <cellStyle name="_Хоразм_Январь 2012г" xfId="8965" xr:uid="{00000000-0005-0000-0000-0000C50A0000}"/>
    <cellStyle name="_Хоразм_Январь 2012г_Январь - декабрь 2013г" xfId="8966" xr:uid="{00000000-0005-0000-0000-0000C60A0000}"/>
    <cellStyle name="_Хоразм_Январь 2012г_Январь 2014г. 1-20 дней" xfId="8967" xr:uid="{00000000-0005-0000-0000-0000C70A0000}"/>
    <cellStyle name="_ЦБ " xfId="6619" xr:uid="{00000000-0005-0000-0000-0000C80A0000}"/>
    <cellStyle name="_чора-тадбир свод" xfId="1183" xr:uid="{00000000-0005-0000-0000-0000C90A0000}"/>
    <cellStyle name="_чора-тадбир свод 2" xfId="1184" xr:uid="{00000000-0005-0000-0000-0000CA0A0000}"/>
    <cellStyle name="_чора-тадбир свод 2_Прогноз_области_МВЭС_21.01.2014" xfId="8968" xr:uid="{00000000-0005-0000-0000-0000CB0A0000}"/>
    <cellStyle name="_чора-тадбир свод_?ишло? тарра?иёти 82 банд тўли?" xfId="1185" xr:uid="{00000000-0005-0000-0000-0000CC0A0000}"/>
    <cellStyle name="_чора-тадбир свод_?ишло? тарра?иёти 82 банд тўли? 2" xfId="8969" xr:uid="{00000000-0005-0000-0000-0000CD0A0000}"/>
    <cellStyle name="_чора-тадбир свод_?ишло? тарра?иёти 82 банд тўли? 2_Прогноз_области_МВЭС_21.01.2014" xfId="8970" xr:uid="{00000000-0005-0000-0000-0000CE0A0000}"/>
    <cellStyle name="_чора-тадбир свод_?ишло? тарра?иёти 82 банд тўли?_ВВП" xfId="1186" xr:uid="{00000000-0005-0000-0000-0000CF0A0000}"/>
    <cellStyle name="_чора-тадбир свод_?ишло? тарра?иёти 82 банд тўли?_Лист1" xfId="1187" xr:uid="{00000000-0005-0000-0000-0000D00A0000}"/>
    <cellStyle name="_чора-тадбир свод_?ишло? тарра?иёти 82 банд тўли?_Пмин" xfId="1188" xr:uid="{00000000-0005-0000-0000-0000D10A0000}"/>
    <cellStyle name="_чора-тадбир свод_?ишло? тарра?иёти 82 банд тўли?_Прогноз_области_МВЭС_21.01.2014" xfId="8971" xr:uid="{00000000-0005-0000-0000-0000D20A0000}"/>
    <cellStyle name="_чора-тадбир свод_01 МЕСЯЦЕВ_ИМОМУ" xfId="8972" xr:uid="{00000000-0005-0000-0000-0000D30A0000}"/>
    <cellStyle name="_чора-тадбир свод_01 МЕСЯЦЕВ_ИМОМУ_Январь - декабрь 2013г" xfId="8973" xr:uid="{00000000-0005-0000-0000-0000D40A0000}"/>
    <cellStyle name="_чора-тадбир свод_01 МЕСЯЦЕВ_ИМОМУ_Январь 2014г. 1-20 дней" xfId="8974" xr:uid="{00000000-0005-0000-0000-0000D50A0000}"/>
    <cellStyle name="_чора-тадбир свод_01_РК 2014+" xfId="8975" xr:uid="{00000000-0005-0000-0000-0000D60A0000}"/>
    <cellStyle name="_чора-тадбир свод_01_РК 2014+_доля экс" xfId="8976" xr:uid="{00000000-0005-0000-0000-0000D70A0000}"/>
    <cellStyle name="_чора-тадбир свод_01_РК 2014+_доля экс_Прогноз_области_МВЭС_21.01.2014" xfId="8977" xr:uid="{00000000-0005-0000-0000-0000D80A0000}"/>
    <cellStyle name="_чора-тадбир свод_01_РК 2014+_прогноз_2014_АП_16.09_КМ_30.09" xfId="8978" xr:uid="{00000000-0005-0000-0000-0000D90A0000}"/>
    <cellStyle name="_чора-тадбир свод_01_РК 2014+_прогноз_2014_АП_16.09_КМ_30.09_доля экс" xfId="8979" xr:uid="{00000000-0005-0000-0000-0000DA0A0000}"/>
    <cellStyle name="_чора-тадбир свод_01_РК 2014+_прогноз_2014_АП_16.09_КМ_30.09_доля экс_Прогноз_области_МВЭС_21.01.2014" xfId="8980" xr:uid="{00000000-0005-0000-0000-0000DB0A0000}"/>
    <cellStyle name="_чора-тадбир свод_01_РК 2014+_СВОД регионов приложение _2_МВЭС_13.11.2013" xfId="8981" xr:uid="{00000000-0005-0000-0000-0000DC0A0000}"/>
    <cellStyle name="_чора-тадбир свод_01_РК 2014+_СВОД регионов приложение _2_МВЭС_13.11.2013_доля экс" xfId="8982" xr:uid="{00000000-0005-0000-0000-0000DD0A0000}"/>
    <cellStyle name="_чора-тадбир свод_01_РК 2014+_СВОД регионов приложение _2_МВЭС_13.11.2013_доля экс_Прогноз_области_МВЭС_21.01.2014" xfId="8983" xr:uid="{00000000-0005-0000-0000-0000DE0A0000}"/>
    <cellStyle name="_чора-тадбир свод_1. Промышленность измененная версия" xfId="1189" xr:uid="{00000000-0005-0000-0000-0000DF0A0000}"/>
    <cellStyle name="_чора-тадбир свод_1па" xfId="1190" xr:uid="{00000000-0005-0000-0000-0000E00A0000}"/>
    <cellStyle name="_чора-тадбир свод_1па 2" xfId="8984" xr:uid="{00000000-0005-0000-0000-0000E10A0000}"/>
    <cellStyle name="_чора-тадбир свод_1па 2_Прогноз_области_МВЭС_21.01.2014" xfId="8985" xr:uid="{00000000-0005-0000-0000-0000E20A0000}"/>
    <cellStyle name="_чора-тадбир свод_1па_ВВП" xfId="1191" xr:uid="{00000000-0005-0000-0000-0000E30A0000}"/>
    <cellStyle name="_чора-тадбир свод_1па_Лист1" xfId="1192" xr:uid="{00000000-0005-0000-0000-0000E40A0000}"/>
    <cellStyle name="_чора-тадбир свод_1па_Пмин" xfId="1193" xr:uid="{00000000-0005-0000-0000-0000E50A0000}"/>
    <cellStyle name="_чора-тадбир свод_1па_Прогноз_области_МВЭС_21.01.2014" xfId="8986" xr:uid="{00000000-0005-0000-0000-0000E60A0000}"/>
    <cellStyle name="_чора-тадбир свод_38-Ж" xfId="6620" xr:uid="{00000000-0005-0000-0000-0000E70A0000}"/>
    <cellStyle name="_чора-тадбир свод_4. Сельское хозяйство +" xfId="1194" xr:uid="{00000000-0005-0000-0000-0000E80A0000}"/>
    <cellStyle name="_чора-тадбир свод_8- 9-10-жадвал" xfId="1195" xr:uid="{00000000-0005-0000-0000-0000E90A0000}"/>
    <cellStyle name="_чора-тадбир свод_9 ойлик бажарилиши" xfId="6621" xr:uid="{00000000-0005-0000-0000-0000EA0A0000}"/>
    <cellStyle name="_чора-тадбир свод_II. Мониторинг янв-фев 09" xfId="1196" xr:uid="{00000000-0005-0000-0000-0000EB0A0000}"/>
    <cellStyle name="_чора-тадбир свод_II. Мониторинг янв-фев 09 2" xfId="1197" xr:uid="{00000000-0005-0000-0000-0000EC0A0000}"/>
    <cellStyle name="_чора-тадбир свод_II. Мониторинг янв-фев 09_ИМПОРТОЗАМЕЩЕНИЕ" xfId="8987" xr:uid="{00000000-0005-0000-0000-0000ED0A0000}"/>
    <cellStyle name="_чора-тадбир свод_II. Мониторинг янв-фев 09_ИП 2014гг_19112013" xfId="1198" xr:uid="{00000000-0005-0000-0000-0000EE0A0000}"/>
    <cellStyle name="_чора-тадбир свод_II. Мониторинг янв-фев 09_Новые виды продукции 957" xfId="8988" xr:uid="{00000000-0005-0000-0000-0000EF0A0000}"/>
    <cellStyle name="_чора-тадбир свод_II. Мониторинг янв-фев 09_Новые виды продукции 957 2" xfId="8989" xr:uid="{00000000-0005-0000-0000-0000F00A0000}"/>
    <cellStyle name="_чора-тадбир свод_II. Мониторинг янв-фев 09_перечень" xfId="1199" xr:uid="{00000000-0005-0000-0000-0000F10A0000}"/>
    <cellStyle name="_чора-тадбир свод_II. Мониторинг янв-фев 09_Приложение _1+Свод МЭ (Охирги)" xfId="8990" xr:uid="{00000000-0005-0000-0000-0000F20A0000}"/>
    <cellStyle name="_чора-тадбир свод_II. Мониторинг янв-фев 09_Сводная_(Кол-во)" xfId="1200" xr:uid="{00000000-0005-0000-0000-0000F30A0000}"/>
    <cellStyle name="_чора-тадбир свод_II. Мониторинг янв-фев 09_Сводный 2013 (ПСД)" xfId="1201" xr:uid="{00000000-0005-0000-0000-0000F40A0000}"/>
    <cellStyle name="_чора-тадбир свод_Import_Forecast(last)_12.09.11 (Ismailovu)" xfId="1202" xr:uid="{00000000-0005-0000-0000-0000F50A0000}"/>
    <cellStyle name="_чора-тадбир свод_Import_Forecast(last)_12.09.11 (Ismailovu) 2" xfId="8991" xr:uid="{00000000-0005-0000-0000-0000F60A0000}"/>
    <cellStyle name="_чора-тадбир свод_Import_Forecast(last)_12.09.11 (Ismailovu) 2_Прогноз_области_МВЭС_21.01.2014" xfId="8992" xr:uid="{00000000-0005-0000-0000-0000F70A0000}"/>
    <cellStyle name="_чора-тадбир свод_Import_Forecast(last)_12.09.11 (Ismailovu)_ВВП" xfId="1203" xr:uid="{00000000-0005-0000-0000-0000F80A0000}"/>
    <cellStyle name="_чора-тадбир свод_Import_Forecast(last)_12.09.11 (Ismailovu)_Лист1" xfId="1204" xr:uid="{00000000-0005-0000-0000-0000F90A0000}"/>
    <cellStyle name="_чора-тадбир свод_Import_Forecast(last)_12.09.11 (Ismailovu)_Пмин" xfId="1205" xr:uid="{00000000-0005-0000-0000-0000FA0A0000}"/>
    <cellStyle name="_чора-тадбир свод_Import_Forecast(last)_12.09.11 (Ismailovu)_Прогноз_области_МВЭС_21.01.2014" xfId="8993" xr:uid="{00000000-0005-0000-0000-0000FB0A0000}"/>
    <cellStyle name="_чора-тадбир свод_АК УНПрод. Макет таблиц дляМЭ 2010-2015гг (31.05.12г)" xfId="1206" xr:uid="{00000000-0005-0000-0000-0000FC0A0000}"/>
    <cellStyle name="_чора-тадбир свод_АК УНПрод. Макет таблиц дляМЭ 2010-2015гг (31.05.12г)_Натур объемы для МЭ согласовано с Шеровым АК УзНГД от14.06.12г" xfId="1207" xr:uid="{00000000-0005-0000-0000-0000FD0A0000}"/>
    <cellStyle name="_чора-тадбир свод_банк вилоят" xfId="1208" xr:uid="{00000000-0005-0000-0000-0000FE0A0000}"/>
    <cellStyle name="_чора-тадбир свод_ВВП пром (2)" xfId="1209" xr:uid="{00000000-0005-0000-0000-0000FF0A0000}"/>
    <cellStyle name="_чора-тадбир свод_ВВП пром (2)_Натур объемы для МЭ согласовано с Шеровым АК УзНГД от14.06.12г" xfId="1210" xr:uid="{00000000-0005-0000-0000-0000000B0000}"/>
    <cellStyle name="_чора-тадбир свод_вес  16ж мониторинг" xfId="1211" xr:uid="{00000000-0005-0000-0000-0000010B0000}"/>
    <cellStyle name="_чора-тадбир свод_газомекость последний" xfId="1212" xr:uid="{00000000-0005-0000-0000-0000020B0000}"/>
    <cellStyle name="_чора-тадбир свод_газомекость последний_Натур объемы для МЭ согласовано с Шеровым АК УзНГД от14.06.12г" xfId="1213" xr:uid="{00000000-0005-0000-0000-0000030B0000}"/>
    <cellStyle name="_чора-тадбир свод_Демографик ва мехнат курсаткичлари 1995-2010" xfId="1214" xr:uid="{00000000-0005-0000-0000-0000040B0000}"/>
    <cellStyle name="_чора-тадбир свод_Ден масса" xfId="1215" xr:uid="{00000000-0005-0000-0000-0000050B0000}"/>
    <cellStyle name="_чора-тадбир свод_Ден масса_ВВП" xfId="1216" xr:uid="{00000000-0005-0000-0000-0000060B0000}"/>
    <cellStyle name="_чора-тадбир свод_Ден масса_Лист1" xfId="1217" xr:uid="{00000000-0005-0000-0000-0000070B0000}"/>
    <cellStyle name="_чора-тадбир свод_Ден масса_Пмин" xfId="1218" xr:uid="{00000000-0005-0000-0000-0000080B0000}"/>
    <cellStyle name="_чора-тадбир свод_доля экс" xfId="8994" xr:uid="{00000000-0005-0000-0000-0000090B0000}"/>
    <cellStyle name="_чора-тадбир свод_доля экс_Прогноз_области_МВЭС_21.01.2014" xfId="8995" xr:uid="{00000000-0005-0000-0000-00000A0B0000}"/>
    <cellStyle name="_чора-тадбир свод_импорт_2013_аппарат" xfId="8996" xr:uid="{00000000-0005-0000-0000-00000B0B0000}"/>
    <cellStyle name="_чора-тадбир свод_импорт_2013_реальный" xfId="8997" xr:uid="{00000000-0005-0000-0000-00000C0B0000}"/>
    <cellStyle name="_чора-тадбир свод_ИМПОРТОЗАМЕЩЕНИЕ" xfId="8998" xr:uid="{00000000-0005-0000-0000-00000D0B0000}"/>
    <cellStyle name="_чора-тадбир свод_инвест-регион" xfId="1219" xr:uid="{00000000-0005-0000-0000-00000E0B0000}"/>
    <cellStyle name="_чора-тадбир свод_ИП 2014гг_19112013" xfId="1220" xr:uid="{00000000-0005-0000-0000-00000F0B0000}"/>
    <cellStyle name="_чора-тадбир свод_ИП-2016г. от 05.09.2015г." xfId="6622" xr:uid="{00000000-0005-0000-0000-0000100B0000}"/>
    <cellStyle name="_чора-тадбир свод_Карор буйича 31 октябр" xfId="1221" xr:uid="{00000000-0005-0000-0000-0000110B0000}"/>
    <cellStyle name="_чора-тадбир свод_Карор буйича охирги" xfId="1222" xr:uid="{00000000-0005-0000-0000-0000120B0000}"/>
    <cellStyle name="_чора-тадбир свод_Книга1 (10)" xfId="8999" xr:uid="{00000000-0005-0000-0000-0000130B0000}"/>
    <cellStyle name="_чора-тадбир свод_Копия 2014-1кв" xfId="9000" xr:uid="{00000000-0005-0000-0000-0000140B0000}"/>
    <cellStyle name="_чора-тадбир свод_қишлоқ таррақиёти 82 банд тўлиқ" xfId="1223" xr:uid="{00000000-0005-0000-0000-0000150B0000}"/>
    <cellStyle name="_чора-тадбир свод_қишлоқ таррақиёти 82 банд тўлиқ 2" xfId="9001" xr:uid="{00000000-0005-0000-0000-0000160B0000}"/>
    <cellStyle name="_чора-тадбир свод_қишлоқ таррақиёти 82 банд тўлиқ 2_Прогноз_области_МВЭС_21.01.2014" xfId="9002" xr:uid="{00000000-0005-0000-0000-0000170B0000}"/>
    <cellStyle name="_чора-тадбир свод_қишлоқ таррақиёти 82 банд тўлиқ_2 Приложение №1 к Постановлению" xfId="1224" xr:uid="{00000000-0005-0000-0000-0000180B0000}"/>
    <cellStyle name="_чора-тадбир свод_қишлоқ таррақиёти 82 банд тўлиқ_2 Приложение №1 к Постановлению_Натур объемы для МЭ согласовано с Шеровым АК УзНГД от14.06.12г" xfId="1225" xr:uid="{00000000-0005-0000-0000-0000190B0000}"/>
    <cellStyle name="_чора-тадбир свод_қишлоқ таррақиёти 82 банд тўлиқ_2 Приложения к постановлению" xfId="1226" xr:uid="{00000000-0005-0000-0000-00001A0B0000}"/>
    <cellStyle name="_чора-тадбир свод_қишлоқ таррақиёти 82 банд тўлиқ_2 Приложения к постановлению_Натур объемы для МЭ согласовано с Шеровым АК УзНГД от14.06.12г" xfId="1227" xr:uid="{00000000-0005-0000-0000-00001B0B0000}"/>
    <cellStyle name="_чора-тадбир свод_қишлоқ таррақиёти 82 банд тўлиқ_3 Приложение №2 к Постановлению" xfId="1228" xr:uid="{00000000-0005-0000-0000-00001C0B0000}"/>
    <cellStyle name="_чора-тадбир свод_қишлоқ таррақиёти 82 банд тўлиқ_3 Приложение №2 к Постановлению_Натур объемы для МЭ согласовано с Шеровым АК УзНГД от14.06.12г" xfId="1229" xr:uid="{00000000-0005-0000-0000-00001D0B0000}"/>
    <cellStyle name="_чора-тадбир свод_қишлоқ таррақиёти 82 банд тўлиқ_ВВП" xfId="1230" xr:uid="{00000000-0005-0000-0000-00001E0B0000}"/>
    <cellStyle name="_чора-тадбир свод_қишлоқ таррақиёти 82 банд тўлиқ_газомекость последний" xfId="1231" xr:uid="{00000000-0005-0000-0000-00001F0B0000}"/>
    <cellStyle name="_чора-тадбир свод_қишлоқ таррақиёти 82 банд тўлиқ_газомекость последний_Натур объемы для МЭ согласовано с Шеровым АК УзНГД от14.06.12г" xfId="1232" xr:uid="{00000000-0005-0000-0000-0000200B0000}"/>
    <cellStyle name="_чора-тадбир свод_қишлоқ таррақиёти 82 банд тўлиқ_Копия 2 Приложение _1 к Постановлению" xfId="1233" xr:uid="{00000000-0005-0000-0000-0000210B0000}"/>
    <cellStyle name="_чора-тадбир свод_қишлоқ таррақиёти 82 банд тўлиқ_Копия 2 Приложение _1 к Постановлению_Натур объемы для МЭ согласовано с Шеровым АК УзНГД от14.06.12г" xfId="1234" xr:uid="{00000000-0005-0000-0000-0000220B0000}"/>
    <cellStyle name="_чора-тадбир свод_қишлоқ таррақиёти 82 банд тўлиқ_Лист1" xfId="1235" xr:uid="{00000000-0005-0000-0000-0000230B0000}"/>
    <cellStyle name="_чора-тадбир свод_қишлоқ таррақиёти 82 банд тўлиқ_Макет таблиц Минэкон" xfId="1236" xr:uid="{00000000-0005-0000-0000-0000240B0000}"/>
    <cellStyle name="_чора-тадбир свод_қишлоқ таррақиёти 82 банд тўлиқ_Макет таблиц Минэкон_Натур объемы для МЭ согласовано с Шеровым АК УзНГД от14.06.12г" xfId="1237" xr:uid="{00000000-0005-0000-0000-0000250B0000}"/>
    <cellStyle name="_чора-тадбир свод_қишлоқ таррақиёти 82 банд тўлиқ_Натур объемы для МЭ согласовано с Шеровым АК УзНГД от14.06.12г" xfId="1238" xr:uid="{00000000-0005-0000-0000-0000260B0000}"/>
    <cellStyle name="_чора-тадбир свод_қишлоқ таррақиёти 82 банд тўлиқ_Пмин" xfId="1239" xr:uid="{00000000-0005-0000-0000-0000270B0000}"/>
    <cellStyle name="_чора-тадбир свод_қишлоқ таррақиёти 82 банд тўлиқ_Приложение 1" xfId="1240" xr:uid="{00000000-0005-0000-0000-0000280B0000}"/>
    <cellStyle name="_чора-тадбир свод_қишлоқ таррақиёти 82 банд тўлиқ_Приложение 1_Натур объемы для МЭ согласовано с Шеровым АК УзНГД от14.06.12г" xfId="1241" xr:uid="{00000000-0005-0000-0000-0000290B0000}"/>
    <cellStyle name="_чора-тадбир свод_қишлоқ таррақиёти 82 банд тўлиқ_Приложения к ПП" xfId="1242" xr:uid="{00000000-0005-0000-0000-00002A0B0000}"/>
    <cellStyle name="_чора-тадбир свод_қишлоқ таррақиёти 82 банд тўлиқ_Приложения к ПП_Натур объемы для МЭ согласовано с Шеровым АК УзНГД от14.06.12г" xfId="1243" xr:uid="{00000000-0005-0000-0000-00002B0B0000}"/>
    <cellStyle name="_чора-тадбир свод_қишлоқ таррақиёти 82 банд тўлиқ_Прогноз_области_МВЭС_21.01.2014" xfId="9003" xr:uid="{00000000-0005-0000-0000-00002C0B0000}"/>
    <cellStyle name="_чора-тадбир свод_қишлоқ таррақиёти 82 банд тўлиқ_Рассмот.таблица-экономия в деньгах-1" xfId="1244" xr:uid="{00000000-0005-0000-0000-00002D0B0000}"/>
    <cellStyle name="_чора-тадбир свод_қишлоқ таррақиёти 82 банд тўлиқ_Рассмот.таблица-экономия в деньгах-1_Натур объемы для МЭ согласовано с Шеровым АК УзНГД от14.06.12г" xfId="1245" xr:uid="{00000000-0005-0000-0000-00002E0B0000}"/>
    <cellStyle name="_чора-тадбир свод_Лист10" xfId="1246" xr:uid="{00000000-0005-0000-0000-00002F0B0000}"/>
    <cellStyle name="_чора-тадбир свод_Лист2" xfId="1247" xr:uid="{00000000-0005-0000-0000-0000300B0000}"/>
    <cellStyle name="_чора-тадбир свод_Лист2 2" xfId="9004" xr:uid="{00000000-0005-0000-0000-0000310B0000}"/>
    <cellStyle name="_чора-тадбир свод_Лист2 2_Прогноз_области_МВЭС_21.01.2014" xfId="9005" xr:uid="{00000000-0005-0000-0000-0000320B0000}"/>
    <cellStyle name="_чора-тадбир свод_Лист2_1" xfId="1248" xr:uid="{00000000-0005-0000-0000-0000330B0000}"/>
    <cellStyle name="_чора-тадбир свод_Лист2_ВВП" xfId="1249" xr:uid="{00000000-0005-0000-0000-0000340B0000}"/>
    <cellStyle name="_чора-тадбир свод_Лист2_Лист1" xfId="1250" xr:uid="{00000000-0005-0000-0000-0000350B0000}"/>
    <cellStyle name="_чора-тадбир свод_Лист2_Пмин" xfId="1251" xr:uid="{00000000-0005-0000-0000-0000360B0000}"/>
    <cellStyle name="_чора-тадбир свод_Лист2_Прогноз_области_МВЭС_21.01.2014" xfId="9006" xr:uid="{00000000-0005-0000-0000-0000370B0000}"/>
    <cellStyle name="_чора-тадбир свод_Лист7" xfId="1252" xr:uid="{00000000-0005-0000-0000-0000380B0000}"/>
    <cellStyle name="_чора-тадбир свод_Лист9" xfId="1253" xr:uid="{00000000-0005-0000-0000-0000390B0000}"/>
    <cellStyle name="_чора-тадбир свод_Март 2012г" xfId="9007" xr:uid="{00000000-0005-0000-0000-00003A0B0000}"/>
    <cellStyle name="_чора-тадбир свод_Март 2012г_Январь - декабрь 2013г" xfId="9008" xr:uid="{00000000-0005-0000-0000-00003B0B0000}"/>
    <cellStyle name="_чора-тадбир свод_Март 2012г_Январь 2014г. 1-20 дней" xfId="9009" xr:uid="{00000000-0005-0000-0000-00003C0B0000}"/>
    <cellStyle name="_чора-тадбир свод_Мощности за 2010-2015 в МЭ" xfId="1254" xr:uid="{00000000-0005-0000-0000-00003D0B0000}"/>
    <cellStyle name="_чора-тадбир свод_Натур объемы для МЭ согласовано с Шеровым АК УзНГД от14.06.12г" xfId="1255" xr:uid="{00000000-0005-0000-0000-00003E0B0000}"/>
    <cellStyle name="_чора-тадбир свод_Новые виды продукции 957" xfId="9010" xr:uid="{00000000-0005-0000-0000-00003F0B0000}"/>
    <cellStyle name="_чора-тадбир свод_Новые виды продукции 957 2" xfId="9011" xr:uid="{00000000-0005-0000-0000-0000400B0000}"/>
    <cellStyle name="_чора-тадбир свод_ожид_отрасли_МВЭС" xfId="9012" xr:uid="{00000000-0005-0000-0000-0000410B0000}"/>
    <cellStyle name="_чора-тадбир свод_Ожидаемые рабочие места" xfId="6623" xr:uid="{00000000-0005-0000-0000-0000420B0000}"/>
    <cellStyle name="_чора-тадбир свод_перечень" xfId="1256" xr:uid="{00000000-0005-0000-0000-0000430B0000}"/>
    <cellStyle name="_чора-тадбир свод_Приложение _1+Свод МЭ (Охирги)" xfId="9013" xr:uid="{00000000-0005-0000-0000-0000440B0000}"/>
    <cellStyle name="_чора-тадбир свод_Прогноз производства до конца 2011 года 20.04.2011г" xfId="1257" xr:uid="{00000000-0005-0000-0000-0000450B0000}"/>
    <cellStyle name="_чора-тадбир свод_прогноз экспорта-2014г." xfId="9014" xr:uid="{00000000-0005-0000-0000-0000460B0000}"/>
    <cellStyle name="_чора-тадбир свод_прогноз экспорта-2014г._Книга1 (10)" xfId="9015" xr:uid="{00000000-0005-0000-0000-0000470B0000}"/>
    <cellStyle name="_чора-тадбир свод_прогноз_2 вар_Саидова_26.06.2014" xfId="9016" xr:uid="{00000000-0005-0000-0000-0000480B0000}"/>
    <cellStyle name="_чора-тадбир свод_Прогноз_2012_24.09.11" xfId="1258" xr:uid="{00000000-0005-0000-0000-0000490B0000}"/>
    <cellStyle name="_чора-тадбир свод_Прогноз_2012_24.09.11_ВВП" xfId="1259" xr:uid="{00000000-0005-0000-0000-00004A0B0000}"/>
    <cellStyle name="_чора-тадбир свод_Прогноз_2012_24.09.11_Лист1" xfId="1260" xr:uid="{00000000-0005-0000-0000-00004B0B0000}"/>
    <cellStyle name="_чора-тадбир свод_Прогноз_2012_24.09.11_Пмин" xfId="1261" xr:uid="{00000000-0005-0000-0000-00004C0B0000}"/>
    <cellStyle name="_чора-тадбир свод_прогноз_2013_АП_18.12.2012" xfId="9017" xr:uid="{00000000-0005-0000-0000-00004D0B0000}"/>
    <cellStyle name="_чора-тадбир свод_прогноз_2013_АП_18.12.2012_Январь - декабрь 2013г" xfId="9018" xr:uid="{00000000-0005-0000-0000-00004E0B0000}"/>
    <cellStyle name="_чора-тадбир свод_прогноз_2013_АП_18.12.2012_Январь 2014г. 1-20 дней" xfId="9019" xr:uid="{00000000-0005-0000-0000-00004F0B0000}"/>
    <cellStyle name="_чора-тадбир свод_Прогноз_области_МВЭС_21.01.2014" xfId="9020" xr:uid="{00000000-0005-0000-0000-0000500B0000}"/>
    <cellStyle name="_чора-тадбир свод_проект ИП -2016г. от 18.06.15г посл.." xfId="6624" xr:uid="{00000000-0005-0000-0000-0000510B0000}"/>
    <cellStyle name="_чора-тадбир свод_проект ИП -2016г. от 18.06.15г посл..Дилшод" xfId="6625" xr:uid="{00000000-0005-0000-0000-0000520B0000}"/>
    <cellStyle name="_чора-тадбир свод_Пром жадвалллар 6 ой" xfId="1262" xr:uid="{00000000-0005-0000-0000-0000530B0000}"/>
    <cellStyle name="_чора-тадбир свод_Промышленность  исправленная мощность" xfId="1263" xr:uid="{00000000-0005-0000-0000-0000540B0000}"/>
    <cellStyle name="_чора-тадбир свод_Промышленность Fayz Dekor" xfId="1264" xr:uid="{00000000-0005-0000-0000-0000550B0000}"/>
    <cellStyle name="_чора-тадбир свод_Промышленность111111" xfId="1265" xr:uid="{00000000-0005-0000-0000-0000560B0000}"/>
    <cellStyle name="_чора-тадбир свод_СВОД жадваллар-2009 6 ой" xfId="1266" xr:uid="{00000000-0005-0000-0000-0000570B0000}"/>
    <cellStyle name="_чора-тадбир свод_СВОД жадваллар-2009 6 ой_Прогноз_области_МВЭС_21.01.2014" xfId="9021" xr:uid="{00000000-0005-0000-0000-0000580B0000}"/>
    <cellStyle name="_чора-тадбир свод_СВОД регионов приложение _2_МВЭС_13.11.2013" xfId="9022" xr:uid="{00000000-0005-0000-0000-0000590B0000}"/>
    <cellStyle name="_чора-тадбир свод_СВОД регионов приложение _2_МВЭС_13.11.2013_Прогноз_области_МВЭС_21.01.2014" xfId="9023" xr:uid="{00000000-0005-0000-0000-00005A0B0000}"/>
    <cellStyle name="_чора-тадбир свод_сводная 1 пар (2)" xfId="1267" xr:uid="{00000000-0005-0000-0000-00005B0B0000}"/>
    <cellStyle name="_чора-тадбир свод_сводная 1 пар (2) 2" xfId="9024" xr:uid="{00000000-0005-0000-0000-00005C0B0000}"/>
    <cellStyle name="_чора-тадбир свод_сводная 1 пар (2) 2_Прогноз_области_МВЭС_21.01.2014" xfId="9025" xr:uid="{00000000-0005-0000-0000-00005D0B0000}"/>
    <cellStyle name="_чора-тадбир свод_сводная 1 пар (2)_ВВП" xfId="1268" xr:uid="{00000000-0005-0000-0000-00005E0B0000}"/>
    <cellStyle name="_чора-тадбир свод_сводная 1 пар (2)_Лист1" xfId="1269" xr:uid="{00000000-0005-0000-0000-00005F0B0000}"/>
    <cellStyle name="_чора-тадбир свод_сводная 1 пар (2)_Пмин" xfId="1270" xr:uid="{00000000-0005-0000-0000-0000600B0000}"/>
    <cellStyle name="_чора-тадбир свод_сводная 1 пар (2)_Прогноз_области_МВЭС_21.01.2014" xfId="9026" xr:uid="{00000000-0005-0000-0000-0000610B0000}"/>
    <cellStyle name="_чора-тадбир свод_Сводная 1па (2)" xfId="1271" xr:uid="{00000000-0005-0000-0000-0000620B0000}"/>
    <cellStyle name="_чора-тадбир свод_Сводная 1па (2) 2" xfId="9027" xr:uid="{00000000-0005-0000-0000-0000630B0000}"/>
    <cellStyle name="_чора-тадбир свод_Сводная 1па (2) 2_Прогноз_области_МВЭС_21.01.2014" xfId="9028" xr:uid="{00000000-0005-0000-0000-0000640B0000}"/>
    <cellStyle name="_чора-тадбир свод_Сводная 1па (2)_ВВП" xfId="1272" xr:uid="{00000000-0005-0000-0000-0000650B0000}"/>
    <cellStyle name="_чора-тадбир свод_Сводная 1па (2)_Лист1" xfId="1273" xr:uid="{00000000-0005-0000-0000-0000660B0000}"/>
    <cellStyle name="_чора-тадбир свод_Сводная 1па (2)_Пмин" xfId="1274" xr:uid="{00000000-0005-0000-0000-0000670B0000}"/>
    <cellStyle name="_чора-тадбир свод_Сводная 1па (2)_Прогноз_области_МВЭС_21.01.2014" xfId="9029" xr:uid="{00000000-0005-0000-0000-0000680B0000}"/>
    <cellStyle name="_чора-тадбир свод_сводная 1пр (2)" xfId="1275" xr:uid="{00000000-0005-0000-0000-0000690B0000}"/>
    <cellStyle name="_чора-тадбир свод_сводная 1пр (2) 2" xfId="9030" xr:uid="{00000000-0005-0000-0000-00006A0B0000}"/>
    <cellStyle name="_чора-тадбир свод_сводная 1пр (2) 2_Прогноз_области_МВЭС_21.01.2014" xfId="9031" xr:uid="{00000000-0005-0000-0000-00006B0B0000}"/>
    <cellStyle name="_чора-тадбир свод_сводная 1пр (2)_ВВП" xfId="1276" xr:uid="{00000000-0005-0000-0000-00006C0B0000}"/>
    <cellStyle name="_чора-тадбир свод_сводная 1пр (2)_Лист1" xfId="1277" xr:uid="{00000000-0005-0000-0000-00006D0B0000}"/>
    <cellStyle name="_чора-тадбир свод_сводная 1пр (2)_Пмин" xfId="1278" xr:uid="{00000000-0005-0000-0000-00006E0B0000}"/>
    <cellStyle name="_чора-тадбир свод_сводная 1пр (2)_Прогноз_области_МВЭС_21.01.2014" xfId="9032" xr:uid="{00000000-0005-0000-0000-00006F0B0000}"/>
    <cellStyle name="_чора-тадбир свод_Сводная_(Кол-во)" xfId="1279" xr:uid="{00000000-0005-0000-0000-0000700B0000}"/>
    <cellStyle name="_чора-тадбир свод_Сводный 2013 (ПСД)" xfId="1280" xr:uid="{00000000-0005-0000-0000-0000710B0000}"/>
    <cellStyle name="_чора-тадбир свод_таб.3п для МинЭкон.2012-13г" xfId="1281" xr:uid="{00000000-0005-0000-0000-0000720B0000}"/>
    <cellStyle name="_чора-тадбир свод_таб.3п для МинЭкон.2012-13г_Натур объемы для МЭ согласовано с Шеровым АК УзНГД от14.06.12г" xfId="1282" xr:uid="{00000000-0005-0000-0000-0000730B0000}"/>
    <cellStyle name="_чора-тадбир свод_Территории" xfId="9033" xr:uid="{00000000-0005-0000-0000-0000740B0000}"/>
    <cellStyle name="_чора-тадбир свод_Территории_доля экс" xfId="9034" xr:uid="{00000000-0005-0000-0000-0000750B0000}"/>
    <cellStyle name="_чора-тадбир свод_Территории_доля экс_Прогноз_области_МВЭС_21.01.2014" xfId="9035" xr:uid="{00000000-0005-0000-0000-0000760B0000}"/>
    <cellStyle name="_чора-тадбир свод_Территории_прогноз_2014_АП_16.09_КМ_30.09" xfId="9036" xr:uid="{00000000-0005-0000-0000-0000770B0000}"/>
    <cellStyle name="_чора-тадбир свод_Территории_прогноз_2014_АП_16.09_КМ_30.09_доля экс" xfId="9037" xr:uid="{00000000-0005-0000-0000-0000780B0000}"/>
    <cellStyle name="_чора-тадбир свод_Территории_прогноз_2014_АП_16.09_КМ_30.09_доля экс_Прогноз_области_МВЭС_21.01.2014" xfId="9038" xr:uid="{00000000-0005-0000-0000-0000790B0000}"/>
    <cellStyle name="_чора-тадбир свод_Территории_СВОД регионов приложение _2_МВЭС_13.11.2013" xfId="9039" xr:uid="{00000000-0005-0000-0000-00007A0B0000}"/>
    <cellStyle name="_чора-тадбир свод_Территории_СВОД регионов приложение _2_МВЭС_13.11.2013_доля экс" xfId="9040" xr:uid="{00000000-0005-0000-0000-00007B0B0000}"/>
    <cellStyle name="_чора-тадбир свод_Территории_СВОД регионов приложение _2_МВЭС_13.11.2013_доля экс_Прогноз_области_МВЭС_21.01.2014" xfId="9041" xr:uid="{00000000-0005-0000-0000-00007C0B0000}"/>
    <cellStyle name="_чора-тадбир свод_ТНП дамир ака" xfId="1283" xr:uid="{00000000-0005-0000-0000-00007D0B0000}"/>
    <cellStyle name="_чора-тадбир свод_Форма-ЯИЎ ва бандлик" xfId="6626" xr:uid="{00000000-0005-0000-0000-00007E0B0000}"/>
    <cellStyle name="_чора-тадбир свод_экспорт импорт_Голышев_девальвация_16.09.2013" xfId="9042" xr:uid="{00000000-0005-0000-0000-00007F0B0000}"/>
    <cellStyle name="_чора-тадбир свод_экспорт импорт_Голышев_девальвация_16.09.2013_Прогноз_области_МВЭС_21.01.2014" xfId="9043" xr:uid="{00000000-0005-0000-0000-0000800B0000}"/>
    <cellStyle name="_чора-тадбир свод_экспорт импорт_Голышев_девальвация_22.08.2013" xfId="9044" xr:uid="{00000000-0005-0000-0000-0000810B0000}"/>
    <cellStyle name="_чора-тадбир свод_экспорт импорт_Голышев_девальвация_22.08.2013_Прогноз_области_МВЭС_21.01.2014" xfId="9045" xr:uid="{00000000-0005-0000-0000-0000820B0000}"/>
    <cellStyle name="_чора-тадбир свод_ЯИЎ-сервис" xfId="1284" xr:uid="{00000000-0005-0000-0000-0000830B0000}"/>
    <cellStyle name="_чора-тадбир свод_ЯИЎ-сервис 2" xfId="9046" xr:uid="{00000000-0005-0000-0000-0000840B0000}"/>
    <cellStyle name="_чора-тадбир свод_ЯИЎ-сервис 2_Прогноз_области_МВЭС_21.01.2014" xfId="9047" xr:uid="{00000000-0005-0000-0000-0000850B0000}"/>
    <cellStyle name="_чора-тадбир свод_ЯИЎ-сервис_2 Приложение №1 к Постановлению" xfId="1285" xr:uid="{00000000-0005-0000-0000-0000860B0000}"/>
    <cellStyle name="_чора-тадбир свод_ЯИЎ-сервис_2 Приложение №1 к Постановлению_Натур объемы для МЭ согласовано с Шеровым АК УзНГД от14.06.12г" xfId="1286" xr:uid="{00000000-0005-0000-0000-0000870B0000}"/>
    <cellStyle name="_чора-тадбир свод_ЯИЎ-сервис_2 Приложения к постановлению" xfId="1287" xr:uid="{00000000-0005-0000-0000-0000880B0000}"/>
    <cellStyle name="_чора-тадбир свод_ЯИЎ-сервис_2 Приложения к постановлению_Натур объемы для МЭ согласовано с Шеровым АК УзНГД от14.06.12г" xfId="1288" xr:uid="{00000000-0005-0000-0000-0000890B0000}"/>
    <cellStyle name="_чора-тадбир свод_ЯИЎ-сервис_3 Приложение №2 к Постановлению" xfId="1289" xr:uid="{00000000-0005-0000-0000-00008A0B0000}"/>
    <cellStyle name="_чора-тадбир свод_ЯИЎ-сервис_3 Приложение №2 к Постановлению_Натур объемы для МЭ согласовано с Шеровым АК УзНГД от14.06.12г" xfId="1290" xr:uid="{00000000-0005-0000-0000-00008B0B0000}"/>
    <cellStyle name="_чора-тадбир свод_ЯИЎ-сервис_ВВП" xfId="1291" xr:uid="{00000000-0005-0000-0000-00008C0B0000}"/>
    <cellStyle name="_чора-тадбир свод_ЯИЎ-сервис_газомекость последний" xfId="1292" xr:uid="{00000000-0005-0000-0000-00008D0B0000}"/>
    <cellStyle name="_чора-тадбир свод_ЯИЎ-сервис_газомекость последний_Натур объемы для МЭ согласовано с Шеровым АК УзНГД от14.06.12г" xfId="1293" xr:uid="{00000000-0005-0000-0000-00008E0B0000}"/>
    <cellStyle name="_чора-тадбир свод_ЯИЎ-сервис_Копия 2 Приложение _1 к Постановлению" xfId="1294" xr:uid="{00000000-0005-0000-0000-00008F0B0000}"/>
    <cellStyle name="_чора-тадбир свод_ЯИЎ-сервис_Копия 2 Приложение _1 к Постановлению_Натур объемы для МЭ согласовано с Шеровым АК УзНГД от14.06.12г" xfId="1295" xr:uid="{00000000-0005-0000-0000-0000900B0000}"/>
    <cellStyle name="_чора-тадбир свод_ЯИЎ-сервис_Лист1" xfId="1296" xr:uid="{00000000-0005-0000-0000-0000910B0000}"/>
    <cellStyle name="_чора-тадбир свод_ЯИЎ-сервис_Макет таблиц Минэкон" xfId="1297" xr:uid="{00000000-0005-0000-0000-0000920B0000}"/>
    <cellStyle name="_чора-тадбир свод_ЯИЎ-сервис_Макет таблиц Минэкон_Натур объемы для МЭ согласовано с Шеровым АК УзНГД от14.06.12г" xfId="1298" xr:uid="{00000000-0005-0000-0000-0000930B0000}"/>
    <cellStyle name="_чора-тадбир свод_ЯИЎ-сервис_Натур объемы для МЭ согласовано с Шеровым АК УзНГД от14.06.12г" xfId="1299" xr:uid="{00000000-0005-0000-0000-0000940B0000}"/>
    <cellStyle name="_чора-тадбир свод_ЯИЎ-сервис_Пмин" xfId="1300" xr:uid="{00000000-0005-0000-0000-0000950B0000}"/>
    <cellStyle name="_чора-тадбир свод_ЯИЎ-сервис_Приложение 1" xfId="1301" xr:uid="{00000000-0005-0000-0000-0000960B0000}"/>
    <cellStyle name="_чора-тадбир свод_ЯИЎ-сервис_Приложение 1_Натур объемы для МЭ согласовано с Шеровым АК УзНГД от14.06.12г" xfId="1302" xr:uid="{00000000-0005-0000-0000-0000970B0000}"/>
    <cellStyle name="_чора-тадбир свод_ЯИЎ-сервис_Приложения к ПП" xfId="1303" xr:uid="{00000000-0005-0000-0000-0000980B0000}"/>
    <cellStyle name="_чора-тадбир свод_ЯИЎ-сервис_Приложения к ПП_Натур объемы для МЭ согласовано с Шеровым АК УзНГД от14.06.12г" xfId="1304" xr:uid="{00000000-0005-0000-0000-0000990B0000}"/>
    <cellStyle name="_чора-тадбир свод_ЯИЎ-сервис_Прогноз_области_МВЭС_21.01.2014" xfId="9048" xr:uid="{00000000-0005-0000-0000-00009A0B0000}"/>
    <cellStyle name="_чора-тадбир свод_ЯИЎ-сервис_Рассмот.таблица-экономия в деньгах-1" xfId="1305" xr:uid="{00000000-0005-0000-0000-00009B0B0000}"/>
    <cellStyle name="_чора-тадбир свод_ЯИЎ-сервис_Рассмот.таблица-экономия в деньгах-1_Натур объемы для МЭ согласовано с Шеровым АК УзНГД от14.06.12г" xfId="1306" xr:uid="{00000000-0005-0000-0000-00009C0B0000}"/>
    <cellStyle name="_чора-тадбир свод_Январь 2012г" xfId="9049" xr:uid="{00000000-0005-0000-0000-00009D0B0000}"/>
    <cellStyle name="_чора-тадбир свод_Январь 2012г_Январь - декабрь 2013г" xfId="9050" xr:uid="{00000000-0005-0000-0000-00009E0B0000}"/>
    <cellStyle name="_чора-тадбир свод_Январь 2012г_Январь 2014г. 1-20 дней" xfId="9051" xr:uid="{00000000-0005-0000-0000-00009F0B0000}"/>
    <cellStyle name="_Экcпорт автопром на 25.12.10" xfId="1307" xr:uid="{00000000-0005-0000-0000-0000A00B0000}"/>
    <cellStyle name="_Экcпорт автопром на 25.12.10 2" xfId="9052" xr:uid="{00000000-0005-0000-0000-0000A10B0000}"/>
    <cellStyle name="_Экcпорт автопром на 25.12.10 2 2" xfId="9053" xr:uid="{00000000-0005-0000-0000-0000A20B0000}"/>
    <cellStyle name="_Экcпорт автопром на 25.12.10_инв" xfId="9054" xr:uid="{00000000-0005-0000-0000-0000A30B0000}"/>
    <cellStyle name="_Экcпорт автопром на 25.12.10_КМ 2012г (Восстановленный)" xfId="9055" xr:uid="{00000000-0005-0000-0000-0000A40B0000}"/>
    <cellStyle name="_Экcпорт автопром на 25.12.10_Отчет КМ 9 мес 2011" xfId="9056" xr:uid="{00000000-0005-0000-0000-0000A50B0000}"/>
    <cellStyle name="_Экcпорт автопром на 25.12.10_Отчеты КабМин 1 07 2011" xfId="9057" xr:uid="{00000000-0005-0000-0000-0000A60B0000}"/>
    <cellStyle name="_Экcпорт автопром на 25.12.10_Отчеты КабМин 1 07 2011 2" xfId="9058" xr:uid="{00000000-0005-0000-0000-0000A70B0000}"/>
    <cellStyle name="_Экcпорт автопром на 25.12.10_Таб  14" xfId="9059" xr:uid="{00000000-0005-0000-0000-0000A80B0000}"/>
    <cellStyle name="_Экспорт 2011 год для МФ" xfId="9060" xr:uid="{00000000-0005-0000-0000-0000A90B0000}"/>
    <cellStyle name="_Январь - вапрвеапр (1)" xfId="9061" xr:uid="{00000000-0005-0000-0000-0000AA0B0000}"/>
    <cellStyle name="_январь-март в Мин эк" xfId="1308" xr:uid="{00000000-0005-0000-0000-0000AB0B0000}"/>
    <cellStyle name="_январь-март в Мин эк 2" xfId="1309" xr:uid="{00000000-0005-0000-0000-0000AC0B0000}"/>
    <cellStyle name="_январь-март в Мин эк_ИМПОРТОЗАМЕЩЕНИЕ" xfId="9062" xr:uid="{00000000-0005-0000-0000-0000AD0B0000}"/>
    <cellStyle name="_январь-март в Мин эк_ИП 2014гг_19112013" xfId="1310" xr:uid="{00000000-0005-0000-0000-0000AE0B0000}"/>
    <cellStyle name="_январь-март в Мин эк_Новые виды продукции 957" xfId="9063" xr:uid="{00000000-0005-0000-0000-0000AF0B0000}"/>
    <cellStyle name="_январь-март в Мин эк_Новые виды продукции 957 2" xfId="9064" xr:uid="{00000000-0005-0000-0000-0000B00B0000}"/>
    <cellStyle name="_январь-март в Мин эк_перечень" xfId="1311" xr:uid="{00000000-0005-0000-0000-0000B10B0000}"/>
    <cellStyle name="_январь-март в Мин эк_Приложение _1+Свод МЭ (Охирги)" xfId="9065" xr:uid="{00000000-0005-0000-0000-0000B20B0000}"/>
    <cellStyle name="_январь-март в Мин эк_Сводная_(Кол-во)" xfId="1312" xr:uid="{00000000-0005-0000-0000-0000B30B0000}"/>
    <cellStyle name="_январь-март в Мин эк_Сводный 2013 (ПСД)" xfId="1313" xr:uid="{00000000-0005-0000-0000-0000B40B0000}"/>
    <cellStyle name="_개발계획서협조전(020710)" xfId="9066" xr:uid="{00000000-0005-0000-0000-0000B50B0000}"/>
    <cellStyle name="_공문" xfId="9067" xr:uid="{00000000-0005-0000-0000-0000B60B0000}"/>
    <cellStyle name="_구조재편회장님중간보고010307" xfId="9068" xr:uid="{00000000-0005-0000-0000-0000B70B0000}"/>
    <cellStyle name="_내수J190가격안 최종(상품전략20000807)" xfId="9069" xr:uid="{00000000-0005-0000-0000-0000B80B0000}"/>
    <cellStyle name="_넥시아 MINOR CHANGE 검토" xfId="1314" xr:uid="{00000000-0005-0000-0000-0000B90B0000}"/>
    <cellStyle name="_넥시아 MINOR CHANGE 검토 2" xfId="9070" xr:uid="{00000000-0005-0000-0000-0000BA0B0000}"/>
    <cellStyle name="_대당전망양식(예)" xfId="9071" xr:uid="{00000000-0005-0000-0000-0000BB0B0000}"/>
    <cellStyle name="_대우보고용" xfId="9072" xr:uid="{00000000-0005-0000-0000-0000BC0B0000}"/>
    <cellStyle name="_동보 Parts List" xfId="9073" xr:uid="{00000000-0005-0000-0000-0000BD0B0000}"/>
    <cellStyle name="_법인현황요약" xfId="1315" xr:uid="{00000000-0005-0000-0000-0000BE0B0000}"/>
    <cellStyle name="_법인현황요약 2" xfId="9074" xr:uid="{00000000-0005-0000-0000-0000BF0B0000}"/>
    <cellStyle name="_복사본 GMT319_IP 설계 문제점 이력관리_060410" xfId="9075" xr:uid="{00000000-0005-0000-0000-0000C00B0000}"/>
    <cellStyle name="_복사본 GMT319_IP 설계 문제점 이력관리_060529" xfId="9076" xr:uid="{00000000-0005-0000-0000-0000C10B0000}"/>
    <cellStyle name="_부팀장(4월4주_0423)" xfId="9077" xr:uid="{00000000-0005-0000-0000-0000C20B0000}"/>
    <cellStyle name="_부팀장생판회의(0409)" xfId="9078" xr:uid="{00000000-0005-0000-0000-0000C30B0000}"/>
    <cellStyle name="_비상경영계획(REV.2)" xfId="1316" xr:uid="{00000000-0005-0000-0000-0000C40B0000}"/>
    <cellStyle name="_비상경영계획(REV.2) 2" xfId="9079" xr:uid="{00000000-0005-0000-0000-0000C50B0000}"/>
    <cellStyle name="_상반기 실적전망 (완결9.7)" xfId="1317" xr:uid="{00000000-0005-0000-0000-0000C60B0000}"/>
    <cellStyle name="_상반기 실적전망 (완결9.7) 2" xfId="9080" xr:uid="{00000000-0005-0000-0000-0000C70B0000}"/>
    <cellStyle name="_생산성(Labor Efficience)" xfId="9081" xr:uid="{00000000-0005-0000-0000-0000C80B0000}"/>
    <cellStyle name="_수정2_경신_업체제안_HP" xfId="9082" xr:uid="{00000000-0005-0000-0000-0000C90B0000}"/>
    <cellStyle name="_업무분장안0427" xfId="9083" xr:uid="{00000000-0005-0000-0000-0000CA0B0000}"/>
    <cellStyle name="_업무분장안0427_1" xfId="9084" xr:uid="{00000000-0005-0000-0000-0000CB0B0000}"/>
    <cellStyle name="_업무분장안0427_2" xfId="9085" xr:uid="{00000000-0005-0000-0000-0000CC0B0000}"/>
    <cellStyle name="_업무분장안0427_3" xfId="9086" xr:uid="{00000000-0005-0000-0000-0000CD0B0000}"/>
    <cellStyle name="_업무분장안0427_4" xfId="9087" xr:uid="{00000000-0005-0000-0000-0000CE0B0000}"/>
    <cellStyle name="_업무분장안0427_5" xfId="9088" xr:uid="{00000000-0005-0000-0000-0000CF0B0000}"/>
    <cellStyle name="_우즈_현지화 관련_견적검토_설비LIST_M150" xfId="9089" xr:uid="{00000000-0005-0000-0000-0000D00B0000}"/>
    <cellStyle name="_원재료 가격정보(멕시코)" xfId="9090" xr:uid="{00000000-0005-0000-0000-0000D10B0000}"/>
    <cellStyle name="_유진전장(CR)" xfId="9091" xr:uid="{00000000-0005-0000-0000-0000D20B0000}"/>
    <cellStyle name="_유진전장(CR-SUB)" xfId="9092" xr:uid="{00000000-0005-0000-0000-0000D30B0000}"/>
    <cellStyle name="_일반_EMISSION_0329" xfId="9093" xr:uid="{00000000-0005-0000-0000-0000D40B0000}"/>
    <cellStyle name="_작성양식 VOLUME" xfId="9094" xr:uid="{00000000-0005-0000-0000-0000D50B0000}"/>
    <cellStyle name="_작성양식 VOLUME(상세)" xfId="9095" xr:uid="{00000000-0005-0000-0000-0000D60B0000}"/>
    <cellStyle name="_종합-MAN-POWER LOADING" xfId="1318" xr:uid="{00000000-0005-0000-0000-0000D70B0000}"/>
    <cellStyle name="_종합-MAN-POWER LOADING 2" xfId="9096" xr:uid="{00000000-0005-0000-0000-0000D80B0000}"/>
    <cellStyle name="_종합-MAN-POWER LOADING 3" xfId="9097" xr:uid="{00000000-0005-0000-0000-0000D90B0000}"/>
    <cellStyle name="_종합-MAN-POWER LOADING_Анализ изменения потребности в конвертации" xfId="9098" xr:uid="{00000000-0005-0000-0000-0000DA0B0000}"/>
    <cellStyle name="_종합-MAN-POWER LOADING_Анализ прибыли Уздонгвон" xfId="9099" xr:uid="{00000000-0005-0000-0000-0000DB0B0000}"/>
    <cellStyle name="_종합-MAN-POWER LOADING_Калькуляция (шаблон)" xfId="9100" xr:uid="{00000000-0005-0000-0000-0000DC0B0000}"/>
    <cellStyle name="_종합-MAN-POWER LOADING_ТЭО 195000 БП 2008 1% рент 23% пов цен" xfId="1319" xr:uid="{00000000-0005-0000-0000-0000DD0B0000}"/>
    <cellStyle name="_종합-MAN-POWER LOADING_ТЭО 195000 БП 2008 1% рент 23% пов цен 2" xfId="9101" xr:uid="{00000000-0005-0000-0000-0000DE0B0000}"/>
    <cellStyle name="_종합-MAN-POWER LOADING_ТЭО 205000 БП 2008 1% рент 23% пов цен" xfId="1320" xr:uid="{00000000-0005-0000-0000-0000DF0B0000}"/>
    <cellStyle name="_종합-MAN-POWER LOADING_ТЭО 205000 БП 2008 1% рент 23% пов цен 2" xfId="9102" xr:uid="{00000000-0005-0000-0000-0000E00B0000}"/>
    <cellStyle name="_중국물류비" xfId="9103" xr:uid="{00000000-0005-0000-0000-0000E10B0000}"/>
    <cellStyle name="_첨부1" xfId="1321" xr:uid="{00000000-0005-0000-0000-0000E20B0000}"/>
    <cellStyle name="_첨부1 2" xfId="9104" xr:uid="{00000000-0005-0000-0000-0000E30B0000}"/>
    <cellStyle name="_총론 4차 수정2 (01 12 28)" xfId="9105" xr:uid="{00000000-0005-0000-0000-0000E40B0000}"/>
    <cellStyle name="_투자비(CF)-FRT BODY-1" xfId="9106" xr:uid="{00000000-0005-0000-0000-0000E50B0000}"/>
    <cellStyle name="_투자비(CF)-FRT BODY-2" xfId="9107" xr:uid="{00000000-0005-0000-0000-0000E60B0000}"/>
    <cellStyle name="_품목별분류(핵심,전문,일반)" xfId="9108" xr:uid="{00000000-0005-0000-0000-0000E70B0000}"/>
    <cellStyle name="´Þ·¯" xfId="9109" xr:uid="{00000000-0005-0000-0000-0000E80B0000}"/>
    <cellStyle name="؛ن [0]_³‎´" xfId="1322" xr:uid="{00000000-0005-0000-0000-0000E90B0000}"/>
    <cellStyle name="؛ن_³‎´" xfId="1323" xr:uid="{00000000-0005-0000-0000-0000EA0B0000}"/>
    <cellStyle name="؟”´ذ_³‎´" xfId="1324" xr:uid="{00000000-0005-0000-0000-0000EB0B0000}"/>
    <cellStyle name="’К‰Э [0.00]_PRODUCT DETAIL Q1" xfId="9110" xr:uid="{00000000-0005-0000-0000-0000EC0B0000}"/>
    <cellStyle name="’К‰Э_PRODUCT DETAIL Q1" xfId="9111" xr:uid="{00000000-0005-0000-0000-0000ED0B0000}"/>
    <cellStyle name="”?ќђќ‘ћ‚›‰" xfId="1325" xr:uid="{00000000-0005-0000-0000-0000EE0B0000}"/>
    <cellStyle name="”?ќђќ‘ћ‚›‰ 2" xfId="9112" xr:uid="{00000000-0005-0000-0000-0000EF0B0000}"/>
    <cellStyle name="”?ќђќ‘ћ‚›‰_12 книга1" xfId="9113" xr:uid="{00000000-0005-0000-0000-0000F00B0000}"/>
    <cellStyle name="”?љ‘?ђћ‚ђќќ›‰" xfId="1326" xr:uid="{00000000-0005-0000-0000-0000F10B0000}"/>
    <cellStyle name="”?љ‘?ђћ‚ђќќ›‰ 2" xfId="9114" xr:uid="{00000000-0005-0000-0000-0000F20B0000}"/>
    <cellStyle name="”?љ‘?ђћ‚ђќќ›‰_12 книга1" xfId="9115" xr:uid="{00000000-0005-0000-0000-0000F30B0000}"/>
    <cellStyle name="”€ќђќ‘ћ‚›‰" xfId="1327" xr:uid="{00000000-0005-0000-0000-0000F40B0000}"/>
    <cellStyle name="”€ќђќ‘ћ‚›‰ 2" xfId="1328" xr:uid="{00000000-0005-0000-0000-0000F50B0000}"/>
    <cellStyle name="”€ќђќ‘ћ‚›‰ 3" xfId="9116" xr:uid="{00000000-0005-0000-0000-0000F60B0000}"/>
    <cellStyle name="”€љ‘€ђћ‚ђќќ›‰" xfId="1329" xr:uid="{00000000-0005-0000-0000-0000F70B0000}"/>
    <cellStyle name="”€љ‘€ђћ‚ђќќ›‰ 2" xfId="1330" xr:uid="{00000000-0005-0000-0000-0000F80B0000}"/>
    <cellStyle name="”€љ‘€ђћ‚ђќќ›‰ 3" xfId="9117" xr:uid="{00000000-0005-0000-0000-0000F90B0000}"/>
    <cellStyle name="”ќђќ‘ћ‚›‰" xfId="1331" xr:uid="{00000000-0005-0000-0000-0000FA0B0000}"/>
    <cellStyle name="”ќђќ‘ћ‚›‰ 2" xfId="9118" xr:uid="{00000000-0005-0000-0000-0000FB0B0000}"/>
    <cellStyle name="”ќђќ‘ћ‚›‰ 2 2" xfId="9119" xr:uid="{00000000-0005-0000-0000-0000FC0B0000}"/>
    <cellStyle name="”ќђќ‘ћ‚›‰ 3" xfId="9120" xr:uid="{00000000-0005-0000-0000-0000FD0B0000}"/>
    <cellStyle name="”ќђќ‘ћ‚›‰_доля экс" xfId="9121" xr:uid="{00000000-0005-0000-0000-0000FE0B0000}"/>
    <cellStyle name="”љ‘ђћ‚ђќќ›‰" xfId="1332" xr:uid="{00000000-0005-0000-0000-0000FF0B0000}"/>
    <cellStyle name="”љ‘ђћ‚ђќќ›‰ 2" xfId="9122" xr:uid="{00000000-0005-0000-0000-0000000C0000}"/>
    <cellStyle name="”љ‘ђћ‚ђќќ›‰ 2 2" xfId="9123" xr:uid="{00000000-0005-0000-0000-0000010C0000}"/>
    <cellStyle name="”љ‘ђћ‚ђќќ›‰ 3" xfId="9124" xr:uid="{00000000-0005-0000-0000-0000020C0000}"/>
    <cellStyle name="”љ‘ђћ‚ђќќ›‰_доля экс" xfId="9125" xr:uid="{00000000-0005-0000-0000-0000030C0000}"/>
    <cellStyle name="„…ќ…†ќ›‰" xfId="1333" xr:uid="{00000000-0005-0000-0000-0000040C0000}"/>
    <cellStyle name="„…ќ…†ќ›‰ 2" xfId="1334" xr:uid="{00000000-0005-0000-0000-0000050C0000}"/>
    <cellStyle name="„…ќ…†ќ›‰ 2 2" xfId="9126" xr:uid="{00000000-0005-0000-0000-0000060C0000}"/>
    <cellStyle name="„…ќ…†ќ›‰ 3" xfId="1335" xr:uid="{00000000-0005-0000-0000-0000070C0000}"/>
    <cellStyle name="„…ќ…†ќ›‰ 4" xfId="9127" xr:uid="{00000000-0005-0000-0000-0000080C0000}"/>
    <cellStyle name="„…ќ…†ќ›‰ 5" xfId="9128" xr:uid="{00000000-0005-0000-0000-0000090C0000}"/>
    <cellStyle name="„…ќ…†ќ›‰_12 книга1" xfId="9129" xr:uid="{00000000-0005-0000-0000-00000A0C0000}"/>
    <cellStyle name="„ђ’ђ" xfId="1336" xr:uid="{00000000-0005-0000-0000-00000B0C0000}"/>
    <cellStyle name="„ђ’ђ 2" xfId="1337" xr:uid="{00000000-0005-0000-0000-00000C0C0000}"/>
    <cellStyle name="¤@?e_TEST-1 " xfId="9130" xr:uid="{00000000-0005-0000-0000-00000D0C0000}"/>
    <cellStyle name="€’ћѓћ‚›‰" xfId="1338" xr:uid="{00000000-0005-0000-0000-00000E0C0000}"/>
    <cellStyle name="€’ћѓћ‚›‰ 2" xfId="1339" xr:uid="{00000000-0005-0000-0000-00000F0C0000}"/>
    <cellStyle name="€’ћѓћ‚›‰ 3" xfId="1340" xr:uid="{00000000-0005-0000-0000-0000100C0000}"/>
    <cellStyle name="€’ћѓћ‚›‰_12 книга1" xfId="9131" xr:uid="{00000000-0005-0000-0000-0000110C0000}"/>
    <cellStyle name="=C:\WINDOWS\SYSTEM32\COMMAND.COM" xfId="9132" xr:uid="{00000000-0005-0000-0000-0000120C0000}"/>
    <cellStyle name="°íÁ¤¼Ò¼ýÁ¡" xfId="9133" xr:uid="{00000000-0005-0000-0000-0000130C0000}"/>
    <cellStyle name="°íÁ¤Ãâ·Â1" xfId="9134" xr:uid="{00000000-0005-0000-0000-0000140C0000}"/>
    <cellStyle name="°iA¤Aa·A1_10¿u2WA¸ºI " xfId="9135" xr:uid="{00000000-0005-0000-0000-0000150C0000}"/>
    <cellStyle name="°íÁ¤Ãâ·Â2" xfId="9136" xr:uid="{00000000-0005-0000-0000-0000160C0000}"/>
    <cellStyle name="°iA¤Aa·A2_10¿u2WA¸ºI " xfId="9137" xr:uid="{00000000-0005-0000-0000-0000170C0000}"/>
    <cellStyle name="‡ђѓћ‹ћ‚ћљ1" xfId="1341" xr:uid="{00000000-0005-0000-0000-0000180C0000}"/>
    <cellStyle name="‡ђѓћ‹ћ‚ћљ1 2" xfId="1342" xr:uid="{00000000-0005-0000-0000-0000190C0000}"/>
    <cellStyle name="‡ђѓћ‹ћ‚ћљ1 3" xfId="1343" xr:uid="{00000000-0005-0000-0000-00001A0C0000}"/>
    <cellStyle name="‡ђѓћ‹ћ‚ћљ1 4" xfId="9138" xr:uid="{00000000-0005-0000-0000-00001B0C0000}"/>
    <cellStyle name="‡ђѓћ‹ћ‚ћљ1 5" xfId="9139" xr:uid="{00000000-0005-0000-0000-00001C0C0000}"/>
    <cellStyle name="‡ђѓћ‹ћ‚ћљ2" xfId="1344" xr:uid="{00000000-0005-0000-0000-00001D0C0000}"/>
    <cellStyle name="‡ђѓћ‹ћ‚ћљ2 2" xfId="1345" xr:uid="{00000000-0005-0000-0000-00001E0C0000}"/>
    <cellStyle name="‡ђѓћ‹ћ‚ћљ2 3" xfId="1346" xr:uid="{00000000-0005-0000-0000-00001F0C0000}"/>
    <cellStyle name="‡ђѓћ‹ћ‚ћљ2 4" xfId="9140" xr:uid="{00000000-0005-0000-0000-0000200C0000}"/>
    <cellStyle name="‡ђѓћ‹ћ‚ћљ2 5" xfId="9141" xr:uid="{00000000-0005-0000-0000-0000210C0000}"/>
    <cellStyle name="•WЏЂ_BOOKSHIP" xfId="9142" xr:uid="{00000000-0005-0000-0000-0000220C0000}"/>
    <cellStyle name="}" xfId="9143" xr:uid="{00000000-0005-0000-0000-0000230C0000}"/>
    <cellStyle name="’ћѓћ‚›‰" xfId="1347" xr:uid="{00000000-0005-0000-0000-0000240C0000}"/>
    <cellStyle name="’ћѓћ‚›‰ 2" xfId="9144" xr:uid="{00000000-0005-0000-0000-0000250C0000}"/>
    <cellStyle name="’ћѓћ‚›‰ 2 2" xfId="9145" xr:uid="{00000000-0005-0000-0000-0000260C0000}"/>
    <cellStyle name="’ћѓћ‚›‰ 3" xfId="9146" xr:uid="{00000000-0005-0000-0000-0000270C0000}"/>
    <cellStyle name="’ћѓћ‚›‰_12 книга1" xfId="9147" xr:uid="{00000000-0005-0000-0000-0000280C0000}"/>
    <cellStyle name="?Oe [0.00]_PRODUCT DETAIL Q1" xfId="9148" xr:uid="{00000000-0005-0000-0000-0000290C0000}"/>
    <cellStyle name="?Oe_PRODUCT DETAIL Q1" xfId="9149" xr:uid="{00000000-0005-0000-0000-00002A0C0000}"/>
    <cellStyle name="" xfId="1348" xr:uid="{00000000-0005-0000-0000-00002B0C0000}"/>
    <cellStyle name="" xfId="1349" xr:uid="{00000000-0005-0000-0000-00002C0C0000}"/>
    <cellStyle name="" xfId="1350" xr:uid="{00000000-0005-0000-0000-00002D0C0000}"/>
    <cellStyle name="" xfId="1351" xr:uid="{00000000-0005-0000-0000-00002E0C0000}"/>
    <cellStyle name=" 2" xfId="1352" xr:uid="{00000000-0005-0000-0000-00002F0C0000}"/>
    <cellStyle name=" 2" xfId="1353" xr:uid="{00000000-0005-0000-0000-0000300C0000}"/>
    <cellStyle name=" 2_12 книга1" xfId="9150" xr:uid="{00000000-0005-0000-0000-0000310C0000}"/>
    <cellStyle name=" 2_12 книга1" xfId="9151" xr:uid="{00000000-0005-0000-0000-0000320C0000}"/>
    <cellStyle name=" 2_2 полугодие" xfId="9152" xr:uid="{00000000-0005-0000-0000-0000330C0000}"/>
    <cellStyle name=" 2_2 полугодие" xfId="9153" xr:uid="{00000000-0005-0000-0000-0000340C0000}"/>
    <cellStyle name=" 2_exp 2013" xfId="9154" xr:uid="{00000000-0005-0000-0000-0000350C0000}"/>
    <cellStyle name=" 2_exp 2013" xfId="9155" xr:uid="{00000000-0005-0000-0000-0000360C0000}"/>
    <cellStyle name=" 2_декабрь_обл" xfId="9156" xr:uid="{00000000-0005-0000-0000-0000370C0000}"/>
    <cellStyle name=" 2_декабрь_обл" xfId="9157" xr:uid="{00000000-0005-0000-0000-0000380C0000}"/>
    <cellStyle name=" 2_территории_сентябрь" xfId="9158" xr:uid="{00000000-0005-0000-0000-0000390C0000}"/>
    <cellStyle name=" 2_территории_сентябрь" xfId="9159" xr:uid="{00000000-0005-0000-0000-00003A0C0000}"/>
    <cellStyle name=" 3" xfId="9160" xr:uid="{00000000-0005-0000-0000-00003B0C0000}"/>
    <cellStyle name=" 3" xfId="9161" xr:uid="{00000000-0005-0000-0000-00003C0C0000}"/>
    <cellStyle name=" 3_12 книга1" xfId="9162" xr:uid="{00000000-0005-0000-0000-00003D0C0000}"/>
    <cellStyle name=" 3_12 книга1" xfId="9163" xr:uid="{00000000-0005-0000-0000-00003E0C0000}"/>
    <cellStyle name=" 3_2 полугодие" xfId="9164" xr:uid="{00000000-0005-0000-0000-00003F0C0000}"/>
    <cellStyle name=" 3_2 полугодие" xfId="9165" xr:uid="{00000000-0005-0000-0000-0000400C0000}"/>
    <cellStyle name=" 3_exp 2013" xfId="9166" xr:uid="{00000000-0005-0000-0000-0000410C0000}"/>
    <cellStyle name=" 3_exp 2013" xfId="9167" xr:uid="{00000000-0005-0000-0000-0000420C0000}"/>
    <cellStyle name=" 3_декабрь_обл" xfId="9168" xr:uid="{00000000-0005-0000-0000-0000430C0000}"/>
    <cellStyle name=" 3_декабрь_обл" xfId="9169" xr:uid="{00000000-0005-0000-0000-0000440C0000}"/>
    <cellStyle name=" 3_территории_сентябрь" xfId="9170" xr:uid="{00000000-0005-0000-0000-0000450C0000}"/>
    <cellStyle name=" 3_территории_сентябрь" xfId="9171" xr:uid="{00000000-0005-0000-0000-0000460C0000}"/>
    <cellStyle name=" 4" xfId="9172" xr:uid="{00000000-0005-0000-0000-0000470C0000}"/>
    <cellStyle name=" 4" xfId="9173" xr:uid="{00000000-0005-0000-0000-0000480C0000}"/>
    <cellStyle name=" 5" xfId="9174" xr:uid="{00000000-0005-0000-0000-0000490C0000}"/>
    <cellStyle name=" 5" xfId="9175" xr:uid="{00000000-0005-0000-0000-00004A0C0000}"/>
    <cellStyle name=" 6" xfId="9176" xr:uid="{00000000-0005-0000-0000-00004B0C0000}"/>
    <cellStyle name=" 6" xfId="9177" xr:uid="{00000000-0005-0000-0000-00004C0C0000}"/>
    <cellStyle name=" 7" xfId="9178" xr:uid="{00000000-0005-0000-0000-00004D0C0000}"/>
    <cellStyle name=" 7" xfId="9179" xr:uid="{00000000-0005-0000-0000-00004E0C0000}"/>
    <cellStyle name=" 8" xfId="9180" xr:uid="{00000000-0005-0000-0000-00004F0C0000}"/>
    <cellStyle name=" 8" xfId="9181" xr:uid="{00000000-0005-0000-0000-0000500C0000}"/>
    <cellStyle name=" 9" xfId="9182" xr:uid="{00000000-0005-0000-0000-0000510C0000}"/>
    <cellStyle name=" 9" xfId="9183" xr:uid="{00000000-0005-0000-0000-0000520C0000}"/>
    <cellStyle name="_05 -май 2010г." xfId="9184" xr:uid="{00000000-0005-0000-0000-0000530C0000}"/>
    <cellStyle name="_05 -май 2010г." xfId="9185" xr:uid="{00000000-0005-0000-0000-0000540C0000}"/>
    <cellStyle name="_05 -май 2010г._01 МЕСЯЦЕВ_ИМОМУ" xfId="9186" xr:uid="{00000000-0005-0000-0000-0000550C0000}"/>
    <cellStyle name="_05 -май 2010г._01 МЕСЯЦЕВ_ИМОМУ" xfId="9187" xr:uid="{00000000-0005-0000-0000-0000560C0000}"/>
    <cellStyle name="_05 -май 2010г._Март 2012г" xfId="9188" xr:uid="{00000000-0005-0000-0000-0000570C0000}"/>
    <cellStyle name="_05 -май 2010г._Март 2012г" xfId="9189" xr:uid="{00000000-0005-0000-0000-0000580C0000}"/>
    <cellStyle name="_05 -май 2010г._Март 2012г_полугодие_КМ_06.05.2013_окончат 07.06" xfId="9190" xr:uid="{00000000-0005-0000-0000-0000590C0000}"/>
    <cellStyle name="_05 -май 2010г._Март 2012г_полугодие_КМ_06.05.2013_окончат 07.06" xfId="9191" xr:uid="{00000000-0005-0000-0000-00005A0C0000}"/>
    <cellStyle name="_05 -май 2010г._Март 2012г_полугодие_КМ_06.05.2013_окончат 07.06_Январь - декабрь 2013г" xfId="9192" xr:uid="{00000000-0005-0000-0000-00005B0C0000}"/>
    <cellStyle name="_05 -май 2010г._Март 2012г_полугодие_КМ_06.05.2013_окончат 07.06_Январь - декабрь 2013г" xfId="9193" xr:uid="{00000000-0005-0000-0000-00005C0C0000}"/>
    <cellStyle name="_05 -май 2010г._Март 2012г_полугодие_КМ_06.05.2013_окончат 07.06_Январь 2014г. 1-20 дней" xfId="9194" xr:uid="{00000000-0005-0000-0000-00005D0C0000}"/>
    <cellStyle name="_05 -май 2010г._Март 2012г_полугодие_КМ_06.05.2013_окончат 07.06_Январь 2014г. 1-20 дней" xfId="9195" xr:uid="{00000000-0005-0000-0000-00005E0C0000}"/>
    <cellStyle name="_05 -май 2010г._Март 2012г_Январь - декабрь 2013г" xfId="9196" xr:uid="{00000000-0005-0000-0000-00005F0C0000}"/>
    <cellStyle name="_05 -май 2010г._Март 2012г_Январь - декабрь 2013г" xfId="9197" xr:uid="{00000000-0005-0000-0000-0000600C0000}"/>
    <cellStyle name="_05 -май 2010г._Март 2012г_Январь 2014г" xfId="9198" xr:uid="{00000000-0005-0000-0000-0000610C0000}"/>
    <cellStyle name="_05 -май 2010г._Март 2012г_Январь 2014г" xfId="9199" xr:uid="{00000000-0005-0000-0000-0000620C0000}"/>
    <cellStyle name="_05 -май 2010г._Март 2012г_Январь 2014г. 1-20 дней" xfId="9200" xr:uid="{00000000-0005-0000-0000-0000630C0000}"/>
    <cellStyle name="_05 -май 2010г._Март 2012г_Январь 2014г. 1-20 дней" xfId="9201" xr:uid="{00000000-0005-0000-0000-0000640C0000}"/>
    <cellStyle name="_05 -май 2010г._Март 2012г_Январь 2014г_Январь 2014г. 1-20 дней" xfId="9202" xr:uid="{00000000-0005-0000-0000-0000650C0000}"/>
    <cellStyle name="_05 -май 2010г._Март 2012г_Январь 2014г_Январь 2014г. 1-20 дней" xfId="9203" xr:uid="{00000000-0005-0000-0000-0000660C0000}"/>
    <cellStyle name="_05 -май 2010г._Январь - декабрь 2013г" xfId="9204" xr:uid="{00000000-0005-0000-0000-0000670C0000}"/>
    <cellStyle name="_05 -май 2010г._Январь - декабрь 2013г" xfId="9205" xr:uid="{00000000-0005-0000-0000-0000680C0000}"/>
    <cellStyle name="_05 -май 2010г._Январь 2014г. 1-20 дней" xfId="9206" xr:uid="{00000000-0005-0000-0000-0000690C0000}"/>
    <cellStyle name="_05 -май 2010г._Январь 2014г. 1-20 дней" xfId="9207" xr:uid="{00000000-0005-0000-0000-00006A0C0000}"/>
    <cellStyle name="_05,06,2007 йилга сводка Дустлик 2" xfId="1354" xr:uid="{00000000-0005-0000-0000-00006B0C0000}"/>
    <cellStyle name="_05,06,2007 йилга сводка Дустлик 2" xfId="1355" xr:uid="{00000000-0005-0000-0000-00006C0C0000}"/>
    <cellStyle name="_05,06,2007 йилга сводка Дустлик 2" xfId="1356" xr:uid="{00000000-0005-0000-0000-00006D0C0000}"/>
    <cellStyle name="_05,06,2007 йилга сводка Дустлик 2" xfId="1357" xr:uid="{00000000-0005-0000-0000-00006E0C0000}"/>
    <cellStyle name="_1 август 2006 йилдан" xfId="1358" xr:uid="{00000000-0005-0000-0000-00006F0C0000}"/>
    <cellStyle name="_1 август 2006 йилдан" xfId="1359" xr:uid="{00000000-0005-0000-0000-0000700C0000}"/>
    <cellStyle name="_1 август 2006 йилдан" xfId="1360" xr:uid="{00000000-0005-0000-0000-0000710C0000}"/>
    <cellStyle name="_1 август 2006 йилдан" xfId="1361" xr:uid="{00000000-0005-0000-0000-0000720C0000}"/>
    <cellStyle name="_1 август 2006 йилдан_УХКМ ва БИО форма 01. 02. 09" xfId="1362" xr:uid="{00000000-0005-0000-0000-0000730C0000}"/>
    <cellStyle name="_1 август 2006 йилдан_УХКМ ва БИО форма 01. 02. 09" xfId="1363" xr:uid="{00000000-0005-0000-0000-0000740C0000}"/>
    <cellStyle name="_1 август 2006 йилдан_УХКМ ва БИО форма 01. 02. 09" xfId="1364" xr:uid="{00000000-0005-0000-0000-0000750C0000}"/>
    <cellStyle name="_1 август 2006 йилдан_УХКМ ва БИО форма 01. 02. 09" xfId="1365" xr:uid="{00000000-0005-0000-0000-0000760C0000}"/>
    <cellStyle name="_1 августга бешта формани бошкатдан тайёрланди" xfId="1366" xr:uid="{00000000-0005-0000-0000-0000770C0000}"/>
    <cellStyle name="_1 августга бешта формани бошкатдан тайёрланди" xfId="1367" xr:uid="{00000000-0005-0000-0000-0000780C0000}"/>
    <cellStyle name="_1 августга бешта формани бошкатдан тайёрланди" xfId="1368" xr:uid="{00000000-0005-0000-0000-0000790C0000}"/>
    <cellStyle name="_1 августга бешта формани бошкатдан тайёрланди" xfId="1369" xr:uid="{00000000-0005-0000-0000-00007A0C0000}"/>
    <cellStyle name="_1 августга бешта формани бошкатдан тайёрланди_УХКМ ва БИО форма 01. 02. 09" xfId="1370" xr:uid="{00000000-0005-0000-0000-00007B0C0000}"/>
    <cellStyle name="_1 августга бешта формани бошкатдан тайёрланди_УХКМ ва БИО форма 01. 02. 09" xfId="1371" xr:uid="{00000000-0005-0000-0000-00007C0C0000}"/>
    <cellStyle name="_1 августга бешта формани бошкатдан тайёрланди_УХКМ ва БИО форма 01. 02. 09" xfId="1372" xr:uid="{00000000-0005-0000-0000-00007D0C0000}"/>
    <cellStyle name="_1 августга бешта формани бошкатдан тайёрланди_УХКМ ва БИО форма 01. 02. 09" xfId="1373" xr:uid="{00000000-0005-0000-0000-00007E0C0000}"/>
    <cellStyle name="_1 кв ФАКТОР" xfId="1374" xr:uid="{00000000-0005-0000-0000-00007F0C0000}"/>
    <cellStyle name="_1 кв ФАКТОР" xfId="1375" xr:uid="{00000000-0005-0000-0000-0000800C0000}"/>
    <cellStyle name="_1 кв ФАКТОР 2" xfId="1376" xr:uid="{00000000-0005-0000-0000-0000810C0000}"/>
    <cellStyle name="_1 кв ФАКТОР 2" xfId="1377" xr:uid="{00000000-0005-0000-0000-0000820C0000}"/>
    <cellStyle name="_1 кв ФАКТОР 2_12 книга1" xfId="9208" xr:uid="{00000000-0005-0000-0000-0000830C0000}"/>
    <cellStyle name="_1 кв ФАКТОР 2_12 книга1" xfId="9209" xr:uid="{00000000-0005-0000-0000-0000840C0000}"/>
    <cellStyle name="_1 кв ФАКТОР 2_2 полугодие" xfId="9210" xr:uid="{00000000-0005-0000-0000-0000850C0000}"/>
    <cellStyle name="_1 кв ФАКТОР 2_2 полугодие" xfId="9211" xr:uid="{00000000-0005-0000-0000-0000860C0000}"/>
    <cellStyle name="_1 кв ФАКТОР 2_exp 2013" xfId="9212" xr:uid="{00000000-0005-0000-0000-0000870C0000}"/>
    <cellStyle name="_1 кв ФАКТОР 2_exp 2013" xfId="9213" xr:uid="{00000000-0005-0000-0000-0000880C0000}"/>
    <cellStyle name="_1 кв ФАКТОР 2_декабрь_обл" xfId="9214" xr:uid="{00000000-0005-0000-0000-0000890C0000}"/>
    <cellStyle name="_1 кв ФАКТОР 2_декабрь_обл" xfId="9215" xr:uid="{00000000-0005-0000-0000-00008A0C0000}"/>
    <cellStyle name="_1 кв ФАКТОР 2_территории_сентябрь" xfId="9216" xr:uid="{00000000-0005-0000-0000-00008B0C0000}"/>
    <cellStyle name="_1 кв ФАКТОР 2_территории_сентябрь" xfId="9217" xr:uid="{00000000-0005-0000-0000-00008C0C0000}"/>
    <cellStyle name="_1 кв ФАКТОР 3" xfId="1378" xr:uid="{00000000-0005-0000-0000-00008D0C0000}"/>
    <cellStyle name="_1 кв ФАКТОР 3" xfId="1379" xr:uid="{00000000-0005-0000-0000-00008E0C0000}"/>
    <cellStyle name="_1 кв ФАКТОР 3_12 книга1" xfId="9218" xr:uid="{00000000-0005-0000-0000-00008F0C0000}"/>
    <cellStyle name="_1 кв ФАКТОР 3_12 книга1" xfId="9219" xr:uid="{00000000-0005-0000-0000-0000900C0000}"/>
    <cellStyle name="_1 кв ФАКТОР 3_2 полугодие" xfId="9220" xr:uid="{00000000-0005-0000-0000-0000910C0000}"/>
    <cellStyle name="_1 кв ФАКТОР 3_2 полугодие" xfId="9221" xr:uid="{00000000-0005-0000-0000-0000920C0000}"/>
    <cellStyle name="_1 кв ФАКТОР 3_exp 2013" xfId="9222" xr:uid="{00000000-0005-0000-0000-0000930C0000}"/>
    <cellStyle name="_1 кв ФАКТОР 3_exp 2013" xfId="9223" xr:uid="{00000000-0005-0000-0000-0000940C0000}"/>
    <cellStyle name="_1 кв ФАКТОР 3_декабрь_обл" xfId="9224" xr:uid="{00000000-0005-0000-0000-0000950C0000}"/>
    <cellStyle name="_1 кв ФАКТОР 3_декабрь_обл" xfId="9225" xr:uid="{00000000-0005-0000-0000-0000960C0000}"/>
    <cellStyle name="_1 кв ФАКТОР 3_территории_сентябрь" xfId="9226" xr:uid="{00000000-0005-0000-0000-0000970C0000}"/>
    <cellStyle name="_1 кв ФАКТОР 3_территории_сентябрь" xfId="9227" xr:uid="{00000000-0005-0000-0000-0000980C0000}"/>
    <cellStyle name="_1 кв ФАКТОР_exp 2011" xfId="9228" xr:uid="{00000000-0005-0000-0000-0000990C0000}"/>
    <cellStyle name="_1 кв ФАКТОР_exp 2011" xfId="9229" xr:uid="{00000000-0005-0000-0000-00009A0C0000}"/>
    <cellStyle name="_1 кв ФАКТОР_exp 2011_12 книга1" xfId="9230" xr:uid="{00000000-0005-0000-0000-00009B0C0000}"/>
    <cellStyle name="_1 кв ФАКТОР_exp 2011_12 книга1" xfId="9231" xr:uid="{00000000-0005-0000-0000-00009C0C0000}"/>
    <cellStyle name="_1 кв ФАКТОР_exp 2011_2 полугодие" xfId="9232" xr:uid="{00000000-0005-0000-0000-00009D0C0000}"/>
    <cellStyle name="_1 кв ФАКТОР_exp 2011_2 полугодие" xfId="9233" xr:uid="{00000000-0005-0000-0000-00009E0C0000}"/>
    <cellStyle name="_1 кв ФАКТОР_exp 2011_exp 2013" xfId="9234" xr:uid="{00000000-0005-0000-0000-00009F0C0000}"/>
    <cellStyle name="_1 кв ФАКТОР_exp 2011_exp 2013" xfId="9235" xr:uid="{00000000-0005-0000-0000-0000A00C0000}"/>
    <cellStyle name="_1 кв ФАКТОР_exp 2011_декабрь_обл" xfId="9236" xr:uid="{00000000-0005-0000-0000-0000A10C0000}"/>
    <cellStyle name="_1 кв ФАКТОР_exp 2011_декабрь_обл" xfId="9237" xr:uid="{00000000-0005-0000-0000-0000A20C0000}"/>
    <cellStyle name="_1 кв ФАКТОР_exp 2011_территории_сентябрь" xfId="9238" xr:uid="{00000000-0005-0000-0000-0000A30C0000}"/>
    <cellStyle name="_1 кв ФАКТОР_exp 2011_территории_сентябрь" xfId="9239" xr:uid="{00000000-0005-0000-0000-0000A40C0000}"/>
    <cellStyle name="_1 кв ФАКТОР_FTA_Sep_2011" xfId="9240" xr:uid="{00000000-0005-0000-0000-0000A50C0000}"/>
    <cellStyle name="_1 кв ФАКТОР_FTA_Sep_2011" xfId="9241" xr:uid="{00000000-0005-0000-0000-0000A60C0000}"/>
    <cellStyle name="_1 кв ФАКТОР_Import_Forecast(last)_12.09.11 (Ismailovu)" xfId="1380" xr:uid="{00000000-0005-0000-0000-0000A70C0000}"/>
    <cellStyle name="_1 кв ФАКТОР_Import_Forecast(last)_12.09.11 (Ismailovu)" xfId="1381" xr:uid="{00000000-0005-0000-0000-0000A80C0000}"/>
    <cellStyle name="_1 кв ФАКТОР_Import_Forecast(last)_12.09.11 (Ismailovu) 2" xfId="9242" xr:uid="{00000000-0005-0000-0000-0000A90C0000}"/>
    <cellStyle name="_1 кв ФАКТОР_Import_Forecast(last)_12.09.11 (Ismailovu) 2" xfId="9243" xr:uid="{00000000-0005-0000-0000-0000AA0C0000}"/>
    <cellStyle name="_1 кв ФАКТОР_Import_Forecast(last)_12.09.11 (Ismailovu) 3" xfId="9244" xr:uid="{00000000-0005-0000-0000-0000AB0C0000}"/>
    <cellStyle name="_1 кв ФАКТОР_Import_Forecast(last)_12.09.11 (Ismailovu) 3" xfId="9245" xr:uid="{00000000-0005-0000-0000-0000AC0C0000}"/>
    <cellStyle name="_1 кв ФАКТОР_Import_Forecast(last)_12.09.11 (Ismailovu)_12 книга1" xfId="9246" xr:uid="{00000000-0005-0000-0000-0000AD0C0000}"/>
    <cellStyle name="_1 кв ФАКТОР_Import_Forecast(last)_12.09.11 (Ismailovu)_12 книга1" xfId="9247" xr:uid="{00000000-0005-0000-0000-0000AE0C0000}"/>
    <cellStyle name="_1 кв ФАКТОР_Import_Forecast(last)_12.09.11 (Ismailovu)_2 полугодие" xfId="9248" xr:uid="{00000000-0005-0000-0000-0000AF0C0000}"/>
    <cellStyle name="_1 кв ФАКТОР_Import_Forecast(last)_12.09.11 (Ismailovu)_2 полугодие" xfId="9249" xr:uid="{00000000-0005-0000-0000-0000B00C0000}"/>
    <cellStyle name="_1 кв ФАКТОР_Import_Forecast(last)_12.09.11 (Ismailovu)_exp 2013" xfId="9250" xr:uid="{00000000-0005-0000-0000-0000B10C0000}"/>
    <cellStyle name="_1 кв ФАКТОР_Import_Forecast(last)_12.09.11 (Ismailovu)_exp 2013" xfId="9251" xr:uid="{00000000-0005-0000-0000-0000B20C0000}"/>
    <cellStyle name="_1 кв ФАКТОР_Import_Forecast(last)_12.09.11 (Ismailovu)_декабрь_обл" xfId="9252" xr:uid="{00000000-0005-0000-0000-0000B30C0000}"/>
    <cellStyle name="_1 кв ФАКТОР_Import_Forecast(last)_12.09.11 (Ismailovu)_декабрь_обл" xfId="9253" xr:uid="{00000000-0005-0000-0000-0000B40C0000}"/>
    <cellStyle name="_1 кв ФАКТОР_Import_Forecast(last)_12.09.11 (Ismailovu)_доля экс" xfId="9254" xr:uid="{00000000-0005-0000-0000-0000B50C0000}"/>
    <cellStyle name="_1 кв ФАКТОР_Import_Forecast(last)_12.09.11 (Ismailovu)_доля экс" xfId="9255" xr:uid="{00000000-0005-0000-0000-0000B60C0000}"/>
    <cellStyle name="_1 кв ФАКТОР_Import_Forecast(last)_12.09.11 (Ismailovu)_импорт_2013_аппарат" xfId="9256" xr:uid="{00000000-0005-0000-0000-0000B70C0000}"/>
    <cellStyle name="_1 кв ФАКТОР_Import_Forecast(last)_12.09.11 (Ismailovu)_импорт_2013_аппарат" xfId="9257" xr:uid="{00000000-0005-0000-0000-0000B80C0000}"/>
    <cellStyle name="_1 кв ФАКТОР_Import_Forecast(last)_12.09.11 (Ismailovu)_импорт_2013_реальный" xfId="9258" xr:uid="{00000000-0005-0000-0000-0000B90C0000}"/>
    <cellStyle name="_1 кв ФАКТОР_Import_Forecast(last)_12.09.11 (Ismailovu)_импорт_2013_реальный" xfId="9259" xr:uid="{00000000-0005-0000-0000-0000BA0C0000}"/>
    <cellStyle name="_1 кв ФАКТОР_Import_Forecast(last)_12.09.11 (Ismailovu)_прогноз экспорта-2014г." xfId="9260" xr:uid="{00000000-0005-0000-0000-0000BB0C0000}"/>
    <cellStyle name="_1 кв ФАКТОР_Import_Forecast(last)_12.09.11 (Ismailovu)_прогноз экспорта-2014г." xfId="9261" xr:uid="{00000000-0005-0000-0000-0000BC0C0000}"/>
    <cellStyle name="_1 кв ФАКТОР_Import_Forecast(last)_12.09.11 (Ismailovu)_прогноз_2014_АП_16.09_КМ_30.09" xfId="9262" xr:uid="{00000000-0005-0000-0000-0000BD0C0000}"/>
    <cellStyle name="_1 кв ФАКТОР_Import_Forecast(last)_12.09.11 (Ismailovu)_прогноз_2014_АП_16.09_КМ_30.09" xfId="9263" xr:uid="{00000000-0005-0000-0000-0000BE0C0000}"/>
    <cellStyle name="_1 кв ФАКТОР_Import_Forecast(last)_12.09.11 (Ismailovu)_прогноз_2014_КМ_11.09.2013" xfId="9264" xr:uid="{00000000-0005-0000-0000-0000BF0C0000}"/>
    <cellStyle name="_1 кв ФАКТОР_Import_Forecast(last)_12.09.11 (Ismailovu)_прогноз_2014_КМ_11.09.2013" xfId="9265" xr:uid="{00000000-0005-0000-0000-0000C00C0000}"/>
    <cellStyle name="_1 кв ФАКТОР_Import_Forecast(last)_12.09.11 (Ismailovu)_СВОД регионов приложение _2_МВЭС_13.11.2013" xfId="9266" xr:uid="{00000000-0005-0000-0000-0000C10C0000}"/>
    <cellStyle name="_1 кв ФАКТОР_Import_Forecast(last)_12.09.11 (Ismailovu)_СВОД регионов приложение _2_МВЭС_13.11.2013" xfId="9267" xr:uid="{00000000-0005-0000-0000-0000C20C0000}"/>
    <cellStyle name="_1 кв ФАКТОР_Import_Forecast(last)_12.09.11 (Ismailovu)_территории_сентябрь" xfId="9268" xr:uid="{00000000-0005-0000-0000-0000C30C0000}"/>
    <cellStyle name="_1 кв ФАКТОР_Import_Forecast(last)_12.09.11 (Ismailovu)_территории_сентябрь" xfId="9269" xr:uid="{00000000-0005-0000-0000-0000C40C0000}"/>
    <cellStyle name="_1 кв ФАКТОР_Import_Forecast(last)_12.09.11 (Ismailovu)_экспорт импорт_Голышев_девальвация_16.09.2013" xfId="9270" xr:uid="{00000000-0005-0000-0000-0000C50C0000}"/>
    <cellStyle name="_1 кв ФАКТОР_Import_Forecast(last)_12.09.11 (Ismailovu)_экспорт импорт_Голышев_девальвация_16.09.2013" xfId="9271" xr:uid="{00000000-0005-0000-0000-0000C60C0000}"/>
    <cellStyle name="_1 кв ФАКТОР_Ден масса" xfId="1382" xr:uid="{00000000-0005-0000-0000-0000C70C0000}"/>
    <cellStyle name="_1 кв ФАКТОР_Ден масса" xfId="1383" xr:uid="{00000000-0005-0000-0000-0000C80C0000}"/>
    <cellStyle name="_1 кв ФАКТОР_импорт_2012_аппарат_декабрь" xfId="9272" xr:uid="{00000000-0005-0000-0000-0000C90C0000}"/>
    <cellStyle name="_1 кв ФАКТОР_импорт_2012_аппарат_декабрь" xfId="9273" xr:uid="{00000000-0005-0000-0000-0000CA0C0000}"/>
    <cellStyle name="_1 кв ФАКТОР_импорт_2012_декабрь" xfId="9274" xr:uid="{00000000-0005-0000-0000-0000CB0C0000}"/>
    <cellStyle name="_1 кв ФАКТОР_импорт_2012_декабрь" xfId="9275" xr:uid="{00000000-0005-0000-0000-0000CC0C0000}"/>
    <cellStyle name="_1 кв ФАКТОР_Март 2012г" xfId="9276" xr:uid="{00000000-0005-0000-0000-0000CD0C0000}"/>
    <cellStyle name="_1 кв ФАКТОР_Март 2012г" xfId="9277" xr:uid="{00000000-0005-0000-0000-0000CE0C0000}"/>
    <cellStyle name="_1 кв ФАКТОР_Март 2012г_полугодие_КМ_06.05.2013_окончат 07.06" xfId="9278" xr:uid="{00000000-0005-0000-0000-0000CF0C0000}"/>
    <cellStyle name="_1 кв ФАКТОР_Март 2012г_полугодие_КМ_06.05.2013_окончат 07.06" xfId="9279" xr:uid="{00000000-0005-0000-0000-0000D00C0000}"/>
    <cellStyle name="_1 кв ФАКТОР_Март 2012г_полугодие_КМ_06.05.2013_окончат 07.06_Январь - декабрь 2013г" xfId="9280" xr:uid="{00000000-0005-0000-0000-0000D10C0000}"/>
    <cellStyle name="_1 кв ФАКТОР_Март 2012г_полугодие_КМ_06.05.2013_окончат 07.06_Январь - декабрь 2013г" xfId="9281" xr:uid="{00000000-0005-0000-0000-0000D20C0000}"/>
    <cellStyle name="_1 кв ФАКТОР_Март 2012г_полугодие_КМ_06.05.2013_окончат 07.06_Январь 2014г. 1-20 дней" xfId="9282" xr:uid="{00000000-0005-0000-0000-0000D30C0000}"/>
    <cellStyle name="_1 кв ФАКТОР_Март 2012г_полугодие_КМ_06.05.2013_окончат 07.06_Январь 2014г. 1-20 дней" xfId="9283" xr:uid="{00000000-0005-0000-0000-0000D40C0000}"/>
    <cellStyle name="_1 кв ФАКТОР_Март 2012г_Январь - декабрь 2013г" xfId="9284" xr:uid="{00000000-0005-0000-0000-0000D50C0000}"/>
    <cellStyle name="_1 кв ФАКТОР_Март 2012г_Январь - декабрь 2013г" xfId="9285" xr:uid="{00000000-0005-0000-0000-0000D60C0000}"/>
    <cellStyle name="_1 кв ФАКТОР_Март 2012г_Январь 2014г" xfId="9286" xr:uid="{00000000-0005-0000-0000-0000D70C0000}"/>
    <cellStyle name="_1 кв ФАКТОР_Март 2012г_Январь 2014г" xfId="9287" xr:uid="{00000000-0005-0000-0000-0000D80C0000}"/>
    <cellStyle name="_1 кв ФАКТОР_Март 2012г_Январь 2014г. 1-20 дней" xfId="9288" xr:uid="{00000000-0005-0000-0000-0000D90C0000}"/>
    <cellStyle name="_1 кв ФАКТОР_Март 2012г_Январь 2014г. 1-20 дней" xfId="9289" xr:uid="{00000000-0005-0000-0000-0000DA0C0000}"/>
    <cellStyle name="_1 кв ФАКТОР_Март 2012г_Январь 2014г_Январь 2014г. 1-20 дней" xfId="9290" xr:uid="{00000000-0005-0000-0000-0000DB0C0000}"/>
    <cellStyle name="_1 кв ФАКТОР_Март 2012г_Январь 2014г_Январь 2014г. 1-20 дней" xfId="9291" xr:uid="{00000000-0005-0000-0000-0000DC0C0000}"/>
    <cellStyle name="_1 кв ФАКТОР_прил. и рассм.-26.12 (version 1)" xfId="9292" xr:uid="{00000000-0005-0000-0000-0000DD0C0000}"/>
    <cellStyle name="_1 кв ФАКТОР_прил. и рассм.-26.12 (version 1)" xfId="9293" xr:uid="{00000000-0005-0000-0000-0000DE0C0000}"/>
    <cellStyle name="_1 кв ФАКТОР_Прогноз_2012_24.09.11" xfId="1384" xr:uid="{00000000-0005-0000-0000-0000DF0C0000}"/>
    <cellStyle name="_1 кв ФАКТОР_Прогноз_2012_24.09.11" xfId="1385" xr:uid="{00000000-0005-0000-0000-0000E00C0000}"/>
    <cellStyle name="_1 кв ФАКТОР_прогноз_2013_АП_18.12.2012" xfId="9294" xr:uid="{00000000-0005-0000-0000-0000E10C0000}"/>
    <cellStyle name="_1 кв ФАКТОР_прогноз_2013_АП_18.12.2012" xfId="9295" xr:uid="{00000000-0005-0000-0000-0000E20C0000}"/>
    <cellStyle name="_1 кв ФАКТОР_прогноз_2013_АП_18.12.2012_Январь - декабрь 2013г" xfId="9296" xr:uid="{00000000-0005-0000-0000-0000E30C0000}"/>
    <cellStyle name="_1 кв ФАКТОР_прогноз_2013_АП_18.12.2012_Январь - декабрь 2013г" xfId="9297" xr:uid="{00000000-0005-0000-0000-0000E40C0000}"/>
    <cellStyle name="_1 кв ФАКТОР_прогноз_2013_АП_18.12.2012_Январь 2014г. 1-20 дней" xfId="9298" xr:uid="{00000000-0005-0000-0000-0000E50C0000}"/>
    <cellStyle name="_1 кв ФАКТОР_прогноз_2013_АП_18.12.2012_Январь 2014г. 1-20 дней" xfId="9299" xr:uid="{00000000-0005-0000-0000-0000E60C0000}"/>
    <cellStyle name="_1 кв ФАКТОР_прогноз_2013_соглас_Исмаилов_ВВП" xfId="9300" xr:uid="{00000000-0005-0000-0000-0000E70C0000}"/>
    <cellStyle name="_1 кв ФАКТОР_прогноз_2013_соглас_Исмаилов_ВВП" xfId="9301" xr:uid="{00000000-0005-0000-0000-0000E80C0000}"/>
    <cellStyle name="_1 кв ФАКТОР_прогноз_2013_соглас_Исмаилов_ВВП_экспорт импорт_Голышев_девальвация_22.08.2013" xfId="9302" xr:uid="{00000000-0005-0000-0000-0000E90C0000}"/>
    <cellStyle name="_1 кв ФАКТОР_прогноз_2013_соглас_Исмаилов_ВВП_экспорт импорт_Голышев_девальвация_22.08.2013" xfId="9303" xr:uid="{00000000-0005-0000-0000-0000EA0C0000}"/>
    <cellStyle name="_1 кв ФАКТОР_прогноз_2013_экспорт110,2" xfId="9304" xr:uid="{00000000-0005-0000-0000-0000EB0C0000}"/>
    <cellStyle name="_1 кв ФАКТОР_прогноз_2013_экспорт110,2" xfId="9305" xr:uid="{00000000-0005-0000-0000-0000EC0C0000}"/>
    <cellStyle name="_1 кв ФАКТОР_прогноз_2013_экспорт110,2_экспорт импорт_Голышев_девальвация_22.08.2013" xfId="9306" xr:uid="{00000000-0005-0000-0000-0000ED0C0000}"/>
    <cellStyle name="_1 кв ФАКТОР_прогноз_2013_экспорт110,2_экспорт импорт_Голышев_девальвация_22.08.2013" xfId="9307" xr:uid="{00000000-0005-0000-0000-0000EE0C0000}"/>
    <cellStyle name="_1 кв ФАКТОР_Регион за январь-июнь  2012" xfId="9308" xr:uid="{00000000-0005-0000-0000-0000EF0C0000}"/>
    <cellStyle name="_1 кв ФАКТОР_Регион за январь-июнь  2012" xfId="9309" xr:uid="{00000000-0005-0000-0000-0000F00C0000}"/>
    <cellStyle name="_1 кв ФАКТОР_хлопок и газ" xfId="9310" xr:uid="{00000000-0005-0000-0000-0000F10C0000}"/>
    <cellStyle name="_1 кв ФАКТОР_хлопок и газ" xfId="9311" xr:uid="{00000000-0005-0000-0000-0000F20C0000}"/>
    <cellStyle name="_1 кв ФАКТОР_хлопок и газ_экспорт импорт_Голышев_девальвация_22.08.2013" xfId="9312" xr:uid="{00000000-0005-0000-0000-0000F30C0000}"/>
    <cellStyle name="_1 кв ФАКТОР_хлопок и газ_экспорт импорт_Голышев_девальвация_22.08.2013" xfId="9313" xr:uid="{00000000-0005-0000-0000-0000F40C0000}"/>
    <cellStyle name="_1 кв ФАКТОР_экспорт импорт_Голышев_девальвация_22.08.2013" xfId="9314" xr:uid="{00000000-0005-0000-0000-0000F50C0000}"/>
    <cellStyle name="_1 кв ФАКТОР_экспорт импорт_Голышев_девальвация_22.08.2013" xfId="9315" xr:uid="{00000000-0005-0000-0000-0000F60C0000}"/>
    <cellStyle name="_1 кв ФАКТОР_экспорт_импорт-30.12_с учетом замечаний Голышева-ожид" xfId="9316" xr:uid="{00000000-0005-0000-0000-0000F70C0000}"/>
    <cellStyle name="_1 кв ФАКТОР_экспорт_импорт-30.12_с учетом замечаний Голышева-ожид" xfId="9317" xr:uid="{00000000-0005-0000-0000-0000F80C0000}"/>
    <cellStyle name="_1 кв ФАКТОР_экспорт_импорт-30.12_с учетом замечаний Голышева-ожид_импорт_2013_аппарат" xfId="9318" xr:uid="{00000000-0005-0000-0000-0000F90C0000}"/>
    <cellStyle name="_1 кв ФАКТОР_экспорт_импорт-30.12_с учетом замечаний Голышева-ожид_импорт_2013_аппарат" xfId="9319" xr:uid="{00000000-0005-0000-0000-0000FA0C0000}"/>
    <cellStyle name="_1 кв ФАКТОР_экспорт_импорт-30.12_с учетом замечаний Голышева-ожид_импорт_2013_реальный" xfId="9320" xr:uid="{00000000-0005-0000-0000-0000FB0C0000}"/>
    <cellStyle name="_1 кв ФАКТОР_экспорт_импорт-30.12_с учетом замечаний Голышева-ожид_импорт_2013_реальный" xfId="9321" xr:uid="{00000000-0005-0000-0000-0000FC0C0000}"/>
    <cellStyle name="_1 кв ФАКТОР_янв_обл" xfId="9322" xr:uid="{00000000-0005-0000-0000-0000FD0C0000}"/>
    <cellStyle name="_1 кв ФАКТОР_янв_обл" xfId="9323" xr:uid="{00000000-0005-0000-0000-0000FE0C0000}"/>
    <cellStyle name="_1 кв ФАКТОР_янв_обл_12 книга1" xfId="9324" xr:uid="{00000000-0005-0000-0000-0000FF0C0000}"/>
    <cellStyle name="_1 кв ФАКТОР_янв_обл_12 книга1" xfId="9325" xr:uid="{00000000-0005-0000-0000-0000000D0000}"/>
    <cellStyle name="_1 кв ФАКТОР_янв_обл_2 полугодие" xfId="9326" xr:uid="{00000000-0005-0000-0000-0000010D0000}"/>
    <cellStyle name="_1 кв ФАКТОР_янв_обл_2 полугодие" xfId="9327" xr:uid="{00000000-0005-0000-0000-0000020D0000}"/>
    <cellStyle name="_1 кв ФАКТОР_янв_обл_exp 2013" xfId="9328" xr:uid="{00000000-0005-0000-0000-0000030D0000}"/>
    <cellStyle name="_1 кв ФАКТОР_янв_обл_exp 2013" xfId="9329" xr:uid="{00000000-0005-0000-0000-0000040D0000}"/>
    <cellStyle name="_1 кв ФАКТОР_янв_обл_декабрь_обл" xfId="9330" xr:uid="{00000000-0005-0000-0000-0000050D0000}"/>
    <cellStyle name="_1 кв ФАКТОР_янв_обл_декабрь_обл" xfId="9331" xr:uid="{00000000-0005-0000-0000-0000060D0000}"/>
    <cellStyle name="_1 кв ФАКТОР_янв_обл_территории_сентябрь" xfId="9332" xr:uid="{00000000-0005-0000-0000-0000070D0000}"/>
    <cellStyle name="_1 кв ФАКТОР_янв_обл_территории_сентябрь" xfId="9333" xr:uid="{00000000-0005-0000-0000-0000080D0000}"/>
    <cellStyle name="_1 кв ФАКТОР_Январь 2012г" xfId="9334" xr:uid="{00000000-0005-0000-0000-0000090D0000}"/>
    <cellStyle name="_1 кв ФАКТОР_Январь 2012г" xfId="9335" xr:uid="{00000000-0005-0000-0000-00000A0D0000}"/>
    <cellStyle name="_1 кв ФАКТОР_Январь 2012г_Январь - декабрь 2013г" xfId="9336" xr:uid="{00000000-0005-0000-0000-00000B0D0000}"/>
    <cellStyle name="_1 кв ФАКТОР_Январь 2012г_Январь - декабрь 2013г" xfId="9337" xr:uid="{00000000-0005-0000-0000-00000C0D0000}"/>
    <cellStyle name="_1 кв ФАКТОР_Январь 2012г_Январь 2014г. 1-20 дней" xfId="9338" xr:uid="{00000000-0005-0000-0000-00000D0D0000}"/>
    <cellStyle name="_1 кв ФАКТОР_Январь 2012г_Январь 2014г. 1-20 дней" xfId="9339" xr:uid="{00000000-0005-0000-0000-00000E0D0000}"/>
    <cellStyle name="_1. Промышленность" xfId="1386" xr:uid="{00000000-0005-0000-0000-00000F0D0000}"/>
    <cellStyle name="_1. Промышленность" xfId="1387" xr:uid="{00000000-0005-0000-0000-0000100D0000}"/>
    <cellStyle name="_1. Промышленность измененная версия" xfId="1388" xr:uid="{00000000-0005-0000-0000-0000110D0000}"/>
    <cellStyle name="_1. Промышленность измененная версия" xfId="1389" xr:uid="{00000000-0005-0000-0000-0000120D0000}"/>
    <cellStyle name="_1. Промышленность-сиад" xfId="1390" xr:uid="{00000000-0005-0000-0000-0000130D0000}"/>
    <cellStyle name="_1. Промышленность-сиад" xfId="1391" xr:uid="{00000000-0005-0000-0000-0000140D0000}"/>
    <cellStyle name="_1. Сводная для регионов" xfId="1392" xr:uid="{00000000-0005-0000-0000-0000150D0000}"/>
    <cellStyle name="_1.Промышленность" xfId="1393" xr:uid="{00000000-0005-0000-0000-0000160D0000}"/>
    <cellStyle name="_1.Промышленность_ВВП пром (2)" xfId="1394" xr:uid="{00000000-0005-0000-0000-0000170D0000}"/>
    <cellStyle name="_1.Промышленность_ВВП пром (2)" xfId="1395" xr:uid="{00000000-0005-0000-0000-0000180D0000}"/>
    <cellStyle name="_1.Промышленность_ВВП пром (2)_Натур объемы для МЭ согласовано с Шеровым АК УзНГД от14.06.12г" xfId="1396" xr:uid="{00000000-0005-0000-0000-0000190D0000}"/>
    <cellStyle name="_1.Промышленность_ВВП пром (2)_Натур объемы для МЭ согласовано с Шеровым АК УзНГД от14.06.12г" xfId="1397" xr:uid="{00000000-0005-0000-0000-00001A0D0000}"/>
    <cellStyle name="_1.Промышленность_газомекость последний" xfId="1398" xr:uid="{00000000-0005-0000-0000-00001B0D0000}"/>
    <cellStyle name="_1.Промышленность_газомекость последний" xfId="1399" xr:uid="{00000000-0005-0000-0000-00001C0D0000}"/>
    <cellStyle name="_1.Промышленность_газомекость последний_Натур объемы для МЭ согласовано с Шеровым АК УзНГД от14.06.12г" xfId="1400" xr:uid="{00000000-0005-0000-0000-00001D0D0000}"/>
    <cellStyle name="_1.Промышленность_газомекость последний_Натур объемы для МЭ согласовано с Шеровым АК УзНГД от14.06.12г" xfId="1401" xr:uid="{00000000-0005-0000-0000-00001E0D0000}"/>
    <cellStyle name="_1.Промышленность_прогноз 2013г." xfId="1402" xr:uid="{00000000-0005-0000-0000-00001F0D0000}"/>
    <cellStyle name="_1.Промышленность_прогноз 2013г." xfId="1403" xr:uid="{00000000-0005-0000-0000-0000200D0000}"/>
    <cellStyle name="_1.Промышленность_прогноз 2013г._Промышленность  исправленная мощность" xfId="1404" xr:uid="{00000000-0005-0000-0000-0000210D0000}"/>
    <cellStyle name="_1.Промышленность_прогноз 2013г._Промышленность  исправленная мощность" xfId="1405" xr:uid="{00000000-0005-0000-0000-0000220D0000}"/>
    <cellStyle name="_1.Промышленность_прогноз 2013г._Промышленность111111" xfId="1406" xr:uid="{00000000-0005-0000-0000-0000230D0000}"/>
    <cellStyle name="_1.Промышленность_прогноз 2013г._Промышленность111111" xfId="1407" xr:uid="{00000000-0005-0000-0000-0000240D0000}"/>
    <cellStyle name="_1.Промышленность_прогноз 2014г. 30.05.11г." xfId="1408" xr:uid="{00000000-0005-0000-0000-0000250D0000}"/>
    <cellStyle name="_1.Промышленность_прогноз 2014г. 30.05.11г." xfId="1409" xr:uid="{00000000-0005-0000-0000-0000260D0000}"/>
    <cellStyle name="_1.Промышленность_прогноз 2014г. 30.05.11г._Промышленность  исправленная мощность" xfId="1410" xr:uid="{00000000-0005-0000-0000-0000270D0000}"/>
    <cellStyle name="_1.Промышленность_прогноз 2014г. 30.05.11г._Промышленность  исправленная мощность" xfId="1411" xr:uid="{00000000-0005-0000-0000-0000280D0000}"/>
    <cellStyle name="_1.Промышленность_прогноз 2014г. 30.05.11г._Промышленность111111" xfId="1412" xr:uid="{00000000-0005-0000-0000-0000290D0000}"/>
    <cellStyle name="_1.Промышленность_прогноз 2014г. 30.05.11г._Промышленность111111" xfId="1413" xr:uid="{00000000-0005-0000-0000-00002A0D0000}"/>
    <cellStyle name="_1.Промышленность_Промышленность  исправленная мощность" xfId="1414" xr:uid="{00000000-0005-0000-0000-00002B0D0000}"/>
    <cellStyle name="_1.Промышленность_Промышленность  исправленная мощность" xfId="1415" xr:uid="{00000000-0005-0000-0000-00002C0D0000}"/>
    <cellStyle name="_1.Промышленность_Промышленность111111" xfId="1416" xr:uid="{00000000-0005-0000-0000-00002D0D0000}"/>
    <cellStyle name="_1.Промышленность_Промышленность111111" xfId="1417" xr:uid="{00000000-0005-0000-0000-00002E0D0000}"/>
    <cellStyle name="_12.05.06" xfId="1418" xr:uid="{00000000-0005-0000-0000-00002F0D0000}"/>
    <cellStyle name="_12.05.06" xfId="1419" xr:uid="{00000000-0005-0000-0000-0000300D0000}"/>
    <cellStyle name="_12.05.06" xfId="1420" xr:uid="{00000000-0005-0000-0000-0000310D0000}"/>
    <cellStyle name="_12.05.06" xfId="1421" xr:uid="{00000000-0005-0000-0000-0000320D0000}"/>
    <cellStyle name="_12.05.06_Апрел кр такс иш хаки тулик 5.04.08 МБ га" xfId="1422" xr:uid="{00000000-0005-0000-0000-0000330D0000}"/>
    <cellStyle name="_12.05.06_Апрел кр такс иш хаки тулик 5.04.08 МБ га" xfId="1423" xr:uid="{00000000-0005-0000-0000-0000340D0000}"/>
    <cellStyle name="_12.05.06_Апрел кр такс иш хаки тулик 5.04.08 МБ га" xfId="1424" xr:uid="{00000000-0005-0000-0000-0000350D0000}"/>
    <cellStyle name="_12.05.06_Апрел кр такс иш хаки тулик 5.04.08 МБ га" xfId="1425" xr:uid="{00000000-0005-0000-0000-0000360D0000}"/>
    <cellStyle name="_12.05.06_ЛИЗИНГ МОНИТОРИНГИ-1.11.08й русумлар буйича" xfId="1426" xr:uid="{00000000-0005-0000-0000-0000370D0000}"/>
    <cellStyle name="_12.05.06_ЛИЗИНГ МОНИТОРИНГИ-1.11.08й русумлар буйича" xfId="1427" xr:uid="{00000000-0005-0000-0000-0000380D0000}"/>
    <cellStyle name="_12.05.06_ЛИЗИНГ МОНИТОРИНГИ-1.11.08й русумлар буйича" xfId="1428" xr:uid="{00000000-0005-0000-0000-0000390D0000}"/>
    <cellStyle name="_12.05.06_ЛИЗИНГ МОНИТОРИНГИ-1.11.08й русумлар буйича" xfId="1429" xr:uid="{00000000-0005-0000-0000-00003A0D0000}"/>
    <cellStyle name="_12.05.06_УХКМ ва БИО форма 01. 02. 09" xfId="1430" xr:uid="{00000000-0005-0000-0000-00003B0D0000}"/>
    <cellStyle name="_12.05.06_УХКМ ва БИО форма 01. 02. 09" xfId="1431" xr:uid="{00000000-0005-0000-0000-00003C0D0000}"/>
    <cellStyle name="_12.05.06_УХКМ ва БИО форма 01. 02. 09" xfId="1432" xr:uid="{00000000-0005-0000-0000-00003D0D0000}"/>
    <cellStyle name="_12.05.06_УХКМ ва БИО форма 01. 02. 09" xfId="1433" xr:uid="{00000000-0005-0000-0000-00003E0D0000}"/>
    <cellStyle name="_15-05-07 га форма" xfId="1434" xr:uid="{00000000-0005-0000-0000-00003F0D0000}"/>
    <cellStyle name="_15-05-07 га форма" xfId="1435" xr:uid="{00000000-0005-0000-0000-0000400D0000}"/>
    <cellStyle name="_15-05-07 га форма" xfId="1436" xr:uid="{00000000-0005-0000-0000-0000410D0000}"/>
    <cellStyle name="_15-05-07 га форма" xfId="1437" xr:uid="{00000000-0005-0000-0000-0000420D0000}"/>
    <cellStyle name="_15-05-07 га форма_УХКМ ва БИО форма 01. 02. 09" xfId="1438" xr:uid="{00000000-0005-0000-0000-0000430D0000}"/>
    <cellStyle name="_15-05-07 га форма_УХКМ ва БИО форма 01. 02. 09" xfId="1439" xr:uid="{00000000-0005-0000-0000-0000440D0000}"/>
    <cellStyle name="_15-05-07 га форма_УХКМ ва БИО форма 01. 02. 09" xfId="1440" xr:uid="{00000000-0005-0000-0000-0000450D0000}"/>
    <cellStyle name="_15-05-07 га форма_УХКМ ва БИО форма 01. 02. 09" xfId="1441" xr:uid="{00000000-0005-0000-0000-0000460D0000}"/>
    <cellStyle name="_17,09,2006" xfId="1442" xr:uid="{00000000-0005-0000-0000-0000470D0000}"/>
    <cellStyle name="_17,09,2006" xfId="1443" xr:uid="{00000000-0005-0000-0000-0000480D0000}"/>
    <cellStyle name="_17,09,2006" xfId="1444" xr:uid="{00000000-0005-0000-0000-0000490D0000}"/>
    <cellStyle name="_17,09,2006" xfId="1445" xr:uid="{00000000-0005-0000-0000-00004A0D0000}"/>
    <cellStyle name="_17,09,2006_УХКМ ва БИО форма 01. 02. 09" xfId="1446" xr:uid="{00000000-0005-0000-0000-00004B0D0000}"/>
    <cellStyle name="_17,09,2006_УХКМ ва БИО форма 01. 02. 09" xfId="1447" xr:uid="{00000000-0005-0000-0000-00004C0D0000}"/>
    <cellStyle name="_17,09,2006_УХКМ ва БИО форма 01. 02. 09" xfId="1448" xr:uid="{00000000-0005-0000-0000-00004D0D0000}"/>
    <cellStyle name="_17,09,2006_УХКМ ва БИО форма 01. 02. 09" xfId="1449" xr:uid="{00000000-0005-0000-0000-00004E0D0000}"/>
    <cellStyle name="_18 жадвал сан" xfId="1450" xr:uid="{00000000-0005-0000-0000-00004F0D0000}"/>
    <cellStyle name="_18 жадвал сан" xfId="1451" xr:uid="{00000000-0005-0000-0000-0000500D0000}"/>
    <cellStyle name="_18 жадвал сан_Вилоят СВОД-8" xfId="1452" xr:uid="{00000000-0005-0000-0000-0000510D0000}"/>
    <cellStyle name="_18 жадвал сан_Вилоят СВОД-8" xfId="1453" xr:uid="{00000000-0005-0000-0000-0000520D0000}"/>
    <cellStyle name="_18 жадвал сан_Карор буйича охирги" xfId="1454" xr:uid="{00000000-0005-0000-0000-0000530D0000}"/>
    <cellStyle name="_18 жадвал сан_Карор буйича охирги" xfId="1455" xr:uid="{00000000-0005-0000-0000-0000540D0000}"/>
    <cellStyle name="_1q2010" xfId="1456" xr:uid="{00000000-0005-0000-0000-0000550D0000}"/>
    <cellStyle name="_1q2010" xfId="1457" xr:uid="{00000000-0005-0000-0000-0000560D0000}"/>
    <cellStyle name="_1q2010 2" xfId="9340" xr:uid="{00000000-0005-0000-0000-0000570D0000}"/>
    <cellStyle name="_1q2010 2" xfId="9341" xr:uid="{00000000-0005-0000-0000-0000580D0000}"/>
    <cellStyle name="_1q2010 3" xfId="9342" xr:uid="{00000000-0005-0000-0000-0000590D0000}"/>
    <cellStyle name="_1q2010 3" xfId="9343" xr:uid="{00000000-0005-0000-0000-00005A0D0000}"/>
    <cellStyle name="_1q2010_12 книга1" xfId="9344" xr:uid="{00000000-0005-0000-0000-00005B0D0000}"/>
    <cellStyle name="_1q2010_12 книга1" xfId="9345" xr:uid="{00000000-0005-0000-0000-00005C0D0000}"/>
    <cellStyle name="_1q2010_2 полугодие" xfId="9346" xr:uid="{00000000-0005-0000-0000-00005D0D0000}"/>
    <cellStyle name="_1q2010_2 полугодие" xfId="9347" xr:uid="{00000000-0005-0000-0000-00005E0D0000}"/>
    <cellStyle name="_1q2010_exp 2011" xfId="9348" xr:uid="{00000000-0005-0000-0000-00005F0D0000}"/>
    <cellStyle name="_1q2010_exp 2011" xfId="9349" xr:uid="{00000000-0005-0000-0000-0000600D0000}"/>
    <cellStyle name="_1q2010_exp 2011_12 книга1" xfId="9350" xr:uid="{00000000-0005-0000-0000-0000610D0000}"/>
    <cellStyle name="_1q2010_exp 2011_12 книга1" xfId="9351" xr:uid="{00000000-0005-0000-0000-0000620D0000}"/>
    <cellStyle name="_1q2010_exp 2011_2 полугодие" xfId="9352" xr:uid="{00000000-0005-0000-0000-0000630D0000}"/>
    <cellStyle name="_1q2010_exp 2011_2 полугодие" xfId="9353" xr:uid="{00000000-0005-0000-0000-0000640D0000}"/>
    <cellStyle name="_1q2010_exp 2011_exp 2013" xfId="9354" xr:uid="{00000000-0005-0000-0000-0000650D0000}"/>
    <cellStyle name="_1q2010_exp 2011_exp 2013" xfId="9355" xr:uid="{00000000-0005-0000-0000-0000660D0000}"/>
    <cellStyle name="_1q2010_exp 2011_декабрь_обл" xfId="9356" xr:uid="{00000000-0005-0000-0000-0000670D0000}"/>
    <cellStyle name="_1q2010_exp 2011_декабрь_обл" xfId="9357" xr:uid="{00000000-0005-0000-0000-0000680D0000}"/>
    <cellStyle name="_1q2010_exp 2011_территории_сентябрь" xfId="9358" xr:uid="{00000000-0005-0000-0000-0000690D0000}"/>
    <cellStyle name="_1q2010_exp 2011_территории_сентябрь" xfId="9359" xr:uid="{00000000-0005-0000-0000-00006A0D0000}"/>
    <cellStyle name="_1q2010_exp 2013" xfId="9360" xr:uid="{00000000-0005-0000-0000-00006B0D0000}"/>
    <cellStyle name="_1q2010_exp 2013" xfId="9361" xr:uid="{00000000-0005-0000-0000-00006C0D0000}"/>
    <cellStyle name="_1q2010_декабрь_обл" xfId="9362" xr:uid="{00000000-0005-0000-0000-00006D0D0000}"/>
    <cellStyle name="_1q2010_декабрь_обл" xfId="9363" xr:uid="{00000000-0005-0000-0000-00006E0D0000}"/>
    <cellStyle name="_1q2010_доля экс" xfId="9364" xr:uid="{00000000-0005-0000-0000-00006F0D0000}"/>
    <cellStyle name="_1q2010_доля экс" xfId="9365" xr:uid="{00000000-0005-0000-0000-0000700D0000}"/>
    <cellStyle name="_1q2010_импорт_2013_аппарат" xfId="9366" xr:uid="{00000000-0005-0000-0000-0000710D0000}"/>
    <cellStyle name="_1q2010_импорт_2013_аппарат" xfId="9367" xr:uid="{00000000-0005-0000-0000-0000720D0000}"/>
    <cellStyle name="_1q2010_импорт_2013_реальный" xfId="9368" xr:uid="{00000000-0005-0000-0000-0000730D0000}"/>
    <cellStyle name="_1q2010_импорт_2013_реальный" xfId="9369" xr:uid="{00000000-0005-0000-0000-0000740D0000}"/>
    <cellStyle name="_1q2010_прогноз экспорта-2014г." xfId="9370" xr:uid="{00000000-0005-0000-0000-0000750D0000}"/>
    <cellStyle name="_1q2010_прогноз экспорта-2014г." xfId="9371" xr:uid="{00000000-0005-0000-0000-0000760D0000}"/>
    <cellStyle name="_1q2010_прогноз_2014_АП_16.09_КМ_30.09" xfId="9372" xr:uid="{00000000-0005-0000-0000-0000770D0000}"/>
    <cellStyle name="_1q2010_прогноз_2014_АП_16.09_КМ_30.09" xfId="9373" xr:uid="{00000000-0005-0000-0000-0000780D0000}"/>
    <cellStyle name="_1q2010_прогноз_2014_КМ_11.09.2013" xfId="9374" xr:uid="{00000000-0005-0000-0000-0000790D0000}"/>
    <cellStyle name="_1q2010_прогноз_2014_КМ_11.09.2013" xfId="9375" xr:uid="{00000000-0005-0000-0000-00007A0D0000}"/>
    <cellStyle name="_1q2010_СВОД регионов приложение _2_МВЭС_13.11.2013" xfId="9376" xr:uid="{00000000-0005-0000-0000-00007B0D0000}"/>
    <cellStyle name="_1q2010_СВОД регионов приложение _2_МВЭС_13.11.2013" xfId="9377" xr:uid="{00000000-0005-0000-0000-00007C0D0000}"/>
    <cellStyle name="_1q2010_территории_сентябрь" xfId="9378" xr:uid="{00000000-0005-0000-0000-00007D0D0000}"/>
    <cellStyle name="_1q2010_территории_сентябрь" xfId="9379" xr:uid="{00000000-0005-0000-0000-00007E0D0000}"/>
    <cellStyle name="_1q2010_экспорт импорт_Голышев_девальвация_16.09.2013" xfId="9380" xr:uid="{00000000-0005-0000-0000-00007F0D0000}"/>
    <cellStyle name="_1q2010_экспорт импорт_Голышев_девальвация_16.09.2013" xfId="9381" xr:uid="{00000000-0005-0000-0000-0000800D0000}"/>
    <cellStyle name="_1П" xfId="6627" xr:uid="{00000000-0005-0000-0000-0000810D0000}"/>
    <cellStyle name="_1П" xfId="6628" xr:uid="{00000000-0005-0000-0000-0000820D0000}"/>
    <cellStyle name="_2006 йил хосили учун чиким Счёт фактура" xfId="1458" xr:uid="{00000000-0005-0000-0000-0000830D0000}"/>
    <cellStyle name="_2006 йил хосили учун чиким Счёт фактура" xfId="1459" xr:uid="{00000000-0005-0000-0000-0000840D0000}"/>
    <cellStyle name="_2006 йил хосили учун чиким Счёт фактура" xfId="1460" xr:uid="{00000000-0005-0000-0000-0000850D0000}"/>
    <cellStyle name="_2006 йил хосили учун чиким Счёт фактура" xfId="1461" xr:uid="{00000000-0005-0000-0000-0000860D0000}"/>
    <cellStyle name="_2006 йил хосили учун чиким Счёт фактура_Апрел кр такс иш хаки тулик 5.04.08 МБ га" xfId="1462" xr:uid="{00000000-0005-0000-0000-0000870D0000}"/>
    <cellStyle name="_2006 йил хосили учун чиким Счёт фактура_Апрел кр такс иш хаки тулик 5.04.08 МБ га" xfId="1463" xr:uid="{00000000-0005-0000-0000-0000880D0000}"/>
    <cellStyle name="_2006 йил хосили учун чиким Счёт фактура_Апрел кр такс иш хаки тулик 5.04.08 МБ га" xfId="1464" xr:uid="{00000000-0005-0000-0000-0000890D0000}"/>
    <cellStyle name="_2006 йил хосили учун чиким Счёт фактура_Апрел кр такс иш хаки тулик 5.04.08 МБ га" xfId="1465" xr:uid="{00000000-0005-0000-0000-00008A0D0000}"/>
    <cellStyle name="_2006 йил хосили учун чиким Счёт фактура_ЛИЗИНГ МОНИТОРИНГИ-1.11.08й русумлар буйича" xfId="1466" xr:uid="{00000000-0005-0000-0000-00008B0D0000}"/>
    <cellStyle name="_2006 йил хосили учун чиким Счёт фактура_ЛИЗИНГ МОНИТОРИНГИ-1.11.08й русумлар буйича" xfId="1467" xr:uid="{00000000-0005-0000-0000-00008C0D0000}"/>
    <cellStyle name="_2006 йил хосили учун чиким Счёт фактура_ЛИЗИНГ МОНИТОРИНГИ-1.11.08й русумлар буйича" xfId="1468" xr:uid="{00000000-0005-0000-0000-00008D0D0000}"/>
    <cellStyle name="_2006 йил хосили учун чиким Счёт фактура_ЛИЗИНГ МОНИТОРИНГИ-1.11.08й русумлар буйича" xfId="1469" xr:uid="{00000000-0005-0000-0000-00008E0D0000}"/>
    <cellStyle name="_2006 йил хосили учун чиким Счёт фактура_УХКМ ва БИО форма 01. 02. 09" xfId="1470" xr:uid="{00000000-0005-0000-0000-00008F0D0000}"/>
    <cellStyle name="_2006 йил хосили учун чиким Счёт фактура_УХКМ ва БИО форма 01. 02. 09" xfId="1471" xr:uid="{00000000-0005-0000-0000-0000900D0000}"/>
    <cellStyle name="_2006 йил хосили учун чиким Счёт фактура_УХКМ ва БИО форма 01. 02. 09" xfId="1472" xr:uid="{00000000-0005-0000-0000-0000910D0000}"/>
    <cellStyle name="_2006 йил хосили учун чиким Счёт фактура_УХКМ ва БИО форма 01. 02. 09" xfId="1473" xr:uid="{00000000-0005-0000-0000-0000920D0000}"/>
    <cellStyle name="_2007 йил январ чиким котди" xfId="1474" xr:uid="{00000000-0005-0000-0000-0000930D0000}"/>
    <cellStyle name="_2007 йил январ чиким котди" xfId="1475" xr:uid="{00000000-0005-0000-0000-0000940D0000}"/>
    <cellStyle name="_2007 йил январ чиким котди" xfId="1476" xr:uid="{00000000-0005-0000-0000-0000950D0000}"/>
    <cellStyle name="_2007 йил январ чиким котди" xfId="1477" xr:uid="{00000000-0005-0000-0000-0000960D0000}"/>
    <cellStyle name="_2007 йил январ чиким котди_УХКМ ва БИО форма 01. 02. 09" xfId="1478" xr:uid="{00000000-0005-0000-0000-0000970D0000}"/>
    <cellStyle name="_2007 йил январ чиким котди_УХКМ ва БИО форма 01. 02. 09" xfId="1479" xr:uid="{00000000-0005-0000-0000-0000980D0000}"/>
    <cellStyle name="_2007 йил январ чиким котди_УХКМ ва БИО форма 01. 02. 09" xfId="1480" xr:uid="{00000000-0005-0000-0000-0000990D0000}"/>
    <cellStyle name="_2007 йил январ чиким котди_УХКМ ва БИО форма 01. 02. 09" xfId="1481" xr:uid="{00000000-0005-0000-0000-00009A0D0000}"/>
    <cellStyle name="_2п" xfId="1482" xr:uid="{00000000-0005-0000-0000-00009B0D0000}"/>
    <cellStyle name="_2п" xfId="1483" xr:uid="{00000000-0005-0000-0000-00009C0D0000}"/>
    <cellStyle name="_2па" xfId="1484" xr:uid="{00000000-0005-0000-0000-00009D0D0000}"/>
    <cellStyle name="_2па" xfId="1485" xr:uid="{00000000-0005-0000-0000-00009E0D0000}"/>
    <cellStyle name="_3 Сводка 16,04,07" xfId="1486" xr:uid="{00000000-0005-0000-0000-00009F0D0000}"/>
    <cellStyle name="_3 Сводка 16,04,07" xfId="1487" xr:uid="{00000000-0005-0000-0000-0000A00D0000}"/>
    <cellStyle name="_3 Сводка 16,04,07" xfId="1488" xr:uid="{00000000-0005-0000-0000-0000A10D0000}"/>
    <cellStyle name="_3 Сводка 16,04,07" xfId="1489" xr:uid="{00000000-0005-0000-0000-0000A20D0000}"/>
    <cellStyle name="_3 Сводка 16,04,07_Апрел кр такс иш хаки тулик 5.04.08 МБ га" xfId="1490" xr:uid="{00000000-0005-0000-0000-0000A30D0000}"/>
    <cellStyle name="_3 Сводка 16,04,07_Апрел кр такс иш хаки тулик 5.04.08 МБ га" xfId="1491" xr:uid="{00000000-0005-0000-0000-0000A40D0000}"/>
    <cellStyle name="_3 Сводка 16,04,07_Апрел кр такс иш хаки тулик 5.04.08 МБ га" xfId="1492" xr:uid="{00000000-0005-0000-0000-0000A50D0000}"/>
    <cellStyle name="_3 Сводка 16,04,07_Апрел кр такс иш хаки тулик 5.04.08 МБ га" xfId="1493" xr:uid="{00000000-0005-0000-0000-0000A60D0000}"/>
    <cellStyle name="_3 Сводка 16,04,07_ЛИЗИНГ МОНИТОРИНГИ-1.11.08й русумлар буйича" xfId="1494" xr:uid="{00000000-0005-0000-0000-0000A70D0000}"/>
    <cellStyle name="_3 Сводка 16,04,07_ЛИЗИНГ МОНИТОРИНГИ-1.11.08й русумлар буйича" xfId="1495" xr:uid="{00000000-0005-0000-0000-0000A80D0000}"/>
    <cellStyle name="_3 Сводка 16,04,07_ЛИЗИНГ МОНИТОРИНГИ-1.11.08й русумлар буйича" xfId="1496" xr:uid="{00000000-0005-0000-0000-0000A90D0000}"/>
    <cellStyle name="_3 Сводка 16,04,07_ЛИЗИНГ МОНИТОРИНГИ-1.11.08й русумлар буйича" xfId="1497" xr:uid="{00000000-0005-0000-0000-0000AA0D0000}"/>
    <cellStyle name="_3 Сводка 16,04,07_УХКМ ва БИО форма 01. 02. 09" xfId="1498" xr:uid="{00000000-0005-0000-0000-0000AB0D0000}"/>
    <cellStyle name="_3 Сводка 16,04,07_УХКМ ва БИО форма 01. 02. 09" xfId="1499" xr:uid="{00000000-0005-0000-0000-0000AC0D0000}"/>
    <cellStyle name="_3 Сводка 16,04,07_УХКМ ва БИО форма 01. 02. 09" xfId="1500" xr:uid="{00000000-0005-0000-0000-0000AD0D0000}"/>
    <cellStyle name="_3 Сводка 16,04,07_УХКМ ва БИО форма 01. 02. 09" xfId="1501" xr:uid="{00000000-0005-0000-0000-0000AE0D0000}"/>
    <cellStyle name="_4.Инвестиции to" xfId="1502" xr:uid="{00000000-0005-0000-0000-0000AF0D0000}"/>
    <cellStyle name="_4.Инвестиции to" xfId="1503" xr:uid="{00000000-0005-0000-0000-0000B00D0000}"/>
    <cellStyle name="_4.Инвестиции to_газомекость последний" xfId="1504" xr:uid="{00000000-0005-0000-0000-0000B10D0000}"/>
    <cellStyle name="_4.Инвестиции to_газомекость последний" xfId="1505" xr:uid="{00000000-0005-0000-0000-0000B20D0000}"/>
    <cellStyle name="_4.Инвестиции to_газомекость последний_Натур объемы для МЭ согласовано с Шеровым АК УзНГД от14.06.12г" xfId="1506" xr:uid="{00000000-0005-0000-0000-0000B30D0000}"/>
    <cellStyle name="_4.Инвестиции to_газомекость последний_Натур объемы для МЭ согласовано с Шеровым АК УзНГД от14.06.12г" xfId="1507" xr:uid="{00000000-0005-0000-0000-0000B40D0000}"/>
    <cellStyle name="_4.Инвестиции to_Промышленность  исправленная мощность" xfId="1508" xr:uid="{00000000-0005-0000-0000-0000B50D0000}"/>
    <cellStyle name="_4.Инвестиции to_Промышленность  исправленная мощность" xfId="1509" xr:uid="{00000000-0005-0000-0000-0000B60D0000}"/>
    <cellStyle name="_4.Инвестиции to_Промышленность111111" xfId="1510" xr:uid="{00000000-0005-0000-0000-0000B70D0000}"/>
    <cellStyle name="_4.Инвестиции to_Промышленность111111" xfId="1511" xr:uid="{00000000-0005-0000-0000-0000B80D0000}"/>
    <cellStyle name="_8- 9-10-жадвал" xfId="1512" xr:uid="{00000000-0005-0000-0000-0000B90D0000}"/>
    <cellStyle name="_8- 9-10-жадвал" xfId="1513" xr:uid="{00000000-0005-0000-0000-0000BA0D0000}"/>
    <cellStyle name="_8- 9-10-жадвал 2" xfId="1514" xr:uid="{00000000-0005-0000-0000-0000BB0D0000}"/>
    <cellStyle name="_8- 9-10-жадвал 2" xfId="1515" xr:uid="{00000000-0005-0000-0000-0000BC0D0000}"/>
    <cellStyle name="_8- 9-10-жадвал_1.Рассмотрительные-1" xfId="9382" xr:uid="{00000000-0005-0000-0000-0000BD0D0000}"/>
    <cellStyle name="_8- 9-10-жадвал_1.Рассмотрительные-1" xfId="9383" xr:uid="{00000000-0005-0000-0000-0000BE0D0000}"/>
    <cellStyle name="_8- 9-10-жадвал_ИП 2014гг_19112013" xfId="1516" xr:uid="{00000000-0005-0000-0000-0000BF0D0000}"/>
    <cellStyle name="_8- 9-10-жадвал_ИП 2014гг_19112013" xfId="1517" xr:uid="{00000000-0005-0000-0000-0000C00D0000}"/>
    <cellStyle name="_8- 9-10-жадвал_объем экспорт" xfId="9384" xr:uid="{00000000-0005-0000-0000-0000C10D0000}"/>
    <cellStyle name="_8- 9-10-жадвал_объем экспорт" xfId="9385" xr:uid="{00000000-0005-0000-0000-0000C20D0000}"/>
    <cellStyle name="_8- 9-10-жадвал_перечень" xfId="1518" xr:uid="{00000000-0005-0000-0000-0000C30D0000}"/>
    <cellStyle name="_8- 9-10-жадвал_перечень" xfId="1519" xr:uid="{00000000-0005-0000-0000-0000C40D0000}"/>
    <cellStyle name="_8- 9-10-жадвал_Приложение _1+Свод МЭ (Охирги)" xfId="9386" xr:uid="{00000000-0005-0000-0000-0000C50D0000}"/>
    <cellStyle name="_8- 9-10-жадвал_Приложение _1+Свод МЭ (Охирги)" xfId="9387" xr:uid="{00000000-0005-0000-0000-0000C60D0000}"/>
    <cellStyle name="_8- 9-10-жадвал_Приложение №1+Свод" xfId="9388" xr:uid="{00000000-0005-0000-0000-0000C70D0000}"/>
    <cellStyle name="_8- 9-10-жадвал_Приложение №1+Свод" xfId="9389" xr:uid="{00000000-0005-0000-0000-0000C80D0000}"/>
    <cellStyle name="_8- 9-10-жадвал_Рассмотрительные таблицы" xfId="9390" xr:uid="{00000000-0005-0000-0000-0000C90D0000}"/>
    <cellStyle name="_8- 9-10-жадвал_Рассмотрительные таблицы" xfId="9391" xr:uid="{00000000-0005-0000-0000-0000CA0D0000}"/>
    <cellStyle name="_8- 9-10-жадвал_Сводная_(Кол-во)" xfId="1520" xr:uid="{00000000-0005-0000-0000-0000CB0D0000}"/>
    <cellStyle name="_8- 9-10-жадвал_Сводная_(Кол-во)" xfId="1521" xr:uid="{00000000-0005-0000-0000-0000CC0D0000}"/>
    <cellStyle name="_8- 9-10-жадвал_Сводный 2013 (ПСД)" xfId="1522" xr:uid="{00000000-0005-0000-0000-0000CD0D0000}"/>
    <cellStyle name="_8- 9-10-жадвал_Сводный 2013 (ПСД)" xfId="1523" xr:uid="{00000000-0005-0000-0000-0000CE0D0000}"/>
    <cellStyle name="_Ex-Im_Factor-1h10" xfId="9392" xr:uid="{00000000-0005-0000-0000-0000CF0D0000}"/>
    <cellStyle name="_Ex-Im_Factor-1h10" xfId="9393" xr:uid="{00000000-0005-0000-0000-0000D00D0000}"/>
    <cellStyle name="_Ex-Im_Factor-1h10_импорт_2013_аппарат" xfId="9394" xr:uid="{00000000-0005-0000-0000-0000D10D0000}"/>
    <cellStyle name="_Ex-Im_Factor-1h10_импорт_2013_аппарат" xfId="9395" xr:uid="{00000000-0005-0000-0000-0000D20D0000}"/>
    <cellStyle name="_Ex-Im_Factor-1h10_импорт_2013_реальный" xfId="9396" xr:uid="{00000000-0005-0000-0000-0000D30D0000}"/>
    <cellStyle name="_Ex-Im_Factor-1h10_импорт_2013_реальный" xfId="9397" xr:uid="{00000000-0005-0000-0000-0000D40D0000}"/>
    <cellStyle name="_exp 2010" xfId="9398" xr:uid="{00000000-0005-0000-0000-0000D50D0000}"/>
    <cellStyle name="_exp 2010" xfId="9399" xr:uid="{00000000-0005-0000-0000-0000D60D0000}"/>
    <cellStyle name="_exp 2011" xfId="9400" xr:uid="{00000000-0005-0000-0000-0000D70D0000}"/>
    <cellStyle name="_exp 2011" xfId="9401" xr:uid="{00000000-0005-0000-0000-0000D80D0000}"/>
    <cellStyle name="_exp 2011_12 книга1" xfId="9402" xr:uid="{00000000-0005-0000-0000-0000D90D0000}"/>
    <cellStyle name="_exp 2011_12 книга1" xfId="9403" xr:uid="{00000000-0005-0000-0000-0000DA0D0000}"/>
    <cellStyle name="_exp 2011_2 полугодие" xfId="9404" xr:uid="{00000000-0005-0000-0000-0000DB0D0000}"/>
    <cellStyle name="_exp 2011_2 полугодие" xfId="9405" xr:uid="{00000000-0005-0000-0000-0000DC0D0000}"/>
    <cellStyle name="_exp 2011_exp 2013" xfId="9406" xr:uid="{00000000-0005-0000-0000-0000DD0D0000}"/>
    <cellStyle name="_exp 2011_exp 2013" xfId="9407" xr:uid="{00000000-0005-0000-0000-0000DE0D0000}"/>
    <cellStyle name="_exp 2011_декабрь_обл" xfId="9408" xr:uid="{00000000-0005-0000-0000-0000DF0D0000}"/>
    <cellStyle name="_exp 2011_декабрь_обл" xfId="9409" xr:uid="{00000000-0005-0000-0000-0000E00D0000}"/>
    <cellStyle name="_exp 2011_территории_сентябрь" xfId="9410" xr:uid="{00000000-0005-0000-0000-0000E10D0000}"/>
    <cellStyle name="_exp 2011_территории_сентябрь" xfId="9411" xr:uid="{00000000-0005-0000-0000-0000E20D0000}"/>
    <cellStyle name="_FTA_Sep_2011" xfId="9412" xr:uid="{00000000-0005-0000-0000-0000E30D0000}"/>
    <cellStyle name="_FTA_Sep_2011" xfId="9413" xr:uid="{00000000-0005-0000-0000-0000E40D0000}"/>
    <cellStyle name="_Import_Forecast(last)_12.09.11 (Ismailovu)" xfId="1524" xr:uid="{00000000-0005-0000-0000-0000E50D0000}"/>
    <cellStyle name="_Import_Forecast(last)_12.09.11 (Ismailovu)" xfId="1525" xr:uid="{00000000-0005-0000-0000-0000E60D0000}"/>
    <cellStyle name="_Import_Forecast(last)_12.09.11 (Ismailovu) 2" xfId="9414" xr:uid="{00000000-0005-0000-0000-0000E70D0000}"/>
    <cellStyle name="_Import_Forecast(last)_12.09.11 (Ismailovu) 2" xfId="9415" xr:uid="{00000000-0005-0000-0000-0000E80D0000}"/>
    <cellStyle name="_Import_Forecast(last)_12.09.11 (Ismailovu) 3" xfId="9416" xr:uid="{00000000-0005-0000-0000-0000E90D0000}"/>
    <cellStyle name="_Import_Forecast(last)_12.09.11 (Ismailovu) 3" xfId="9417" xr:uid="{00000000-0005-0000-0000-0000EA0D0000}"/>
    <cellStyle name="_Import_Forecast(last)_12.09.11 (Ismailovu)_доля экс" xfId="9418" xr:uid="{00000000-0005-0000-0000-0000EB0D0000}"/>
    <cellStyle name="_Import_Forecast(last)_12.09.11 (Ismailovu)_доля экс" xfId="9419" xr:uid="{00000000-0005-0000-0000-0000EC0D0000}"/>
    <cellStyle name="_Import_Forecast(last)_12.09.11 (Ismailovu)_прогноз_2014_АП_16.09_КМ_30.09" xfId="9420" xr:uid="{00000000-0005-0000-0000-0000ED0D0000}"/>
    <cellStyle name="_Import_Forecast(last)_12.09.11 (Ismailovu)_прогноз_2014_АП_16.09_КМ_30.09" xfId="9421" xr:uid="{00000000-0005-0000-0000-0000EE0D0000}"/>
    <cellStyle name="_Import_Forecast(last)_12.09.11 (Ismailovu)_прогноз_2014_КМ_11.09.2013" xfId="9422" xr:uid="{00000000-0005-0000-0000-0000EF0D0000}"/>
    <cellStyle name="_Import_Forecast(last)_12.09.11 (Ismailovu)_прогноз_2014_КМ_11.09.2013" xfId="9423" xr:uid="{00000000-0005-0000-0000-0000F00D0000}"/>
    <cellStyle name="_Import_Forecast(last)_12.09.11 (Ismailovu)_СВОД регионов приложение _2_МВЭС_13.11.2013" xfId="9424" xr:uid="{00000000-0005-0000-0000-0000F10D0000}"/>
    <cellStyle name="_Import_Forecast(last)_12.09.11 (Ismailovu)_СВОД регионов приложение _2_МВЭС_13.11.2013" xfId="9425" xr:uid="{00000000-0005-0000-0000-0000F20D0000}"/>
    <cellStyle name="_Import_Forecast(last)_12.09.11 (Ismailovu)_экспорт импорт_Голышев_девальвация_16.09.2013" xfId="9426" xr:uid="{00000000-0005-0000-0000-0000F30D0000}"/>
    <cellStyle name="_Import_Forecast(last)_12.09.11 (Ismailovu)_экспорт импорт_Голышев_девальвация_16.09.2013" xfId="9427" xr:uid="{00000000-0005-0000-0000-0000F40D0000}"/>
    <cellStyle name="_mart_new-1" xfId="9428" xr:uid="{00000000-0005-0000-0000-0000F50D0000}"/>
    <cellStyle name="_mart_new-1" xfId="9429" xr:uid="{00000000-0005-0000-0000-0000F60D0000}"/>
    <cellStyle name="_mart_new-1_01 МЕСЯЦЕВ_ИМОМУ" xfId="9430" xr:uid="{00000000-0005-0000-0000-0000F70D0000}"/>
    <cellStyle name="_mart_new-1_01 МЕСЯЦЕВ_ИМОМУ" xfId="9431" xr:uid="{00000000-0005-0000-0000-0000F80D0000}"/>
    <cellStyle name="_mart_new-1_Март 2012г" xfId="9432" xr:uid="{00000000-0005-0000-0000-0000F90D0000}"/>
    <cellStyle name="_mart_new-1_Март 2012г" xfId="9433" xr:uid="{00000000-0005-0000-0000-0000FA0D0000}"/>
    <cellStyle name="_mart_new-1_Март 2012г_полугодие_КМ_06.05.2013_окончат 07.06" xfId="9434" xr:uid="{00000000-0005-0000-0000-0000FB0D0000}"/>
    <cellStyle name="_mart_new-1_Март 2012г_полугодие_КМ_06.05.2013_окончат 07.06" xfId="9435" xr:uid="{00000000-0005-0000-0000-0000FC0D0000}"/>
    <cellStyle name="_mart_new-1_Март 2012г_полугодие_КМ_06.05.2013_окончат 07.06_Январь - декабрь 2013г" xfId="9436" xr:uid="{00000000-0005-0000-0000-0000FD0D0000}"/>
    <cellStyle name="_mart_new-1_Март 2012г_полугодие_КМ_06.05.2013_окончат 07.06_Январь - декабрь 2013г" xfId="9437" xr:uid="{00000000-0005-0000-0000-0000FE0D0000}"/>
    <cellStyle name="_mart_new-1_Март 2012г_полугодие_КМ_06.05.2013_окончат 07.06_Январь 2014г. 1-20 дней" xfId="9438" xr:uid="{00000000-0005-0000-0000-0000FF0D0000}"/>
    <cellStyle name="_mart_new-1_Март 2012г_полугодие_КМ_06.05.2013_окончат 07.06_Январь 2014г. 1-20 дней" xfId="9439" xr:uid="{00000000-0005-0000-0000-0000000E0000}"/>
    <cellStyle name="_mart_new-1_Март 2012г_Январь - декабрь 2013г" xfId="9440" xr:uid="{00000000-0005-0000-0000-0000010E0000}"/>
    <cellStyle name="_mart_new-1_Март 2012г_Январь - декабрь 2013г" xfId="9441" xr:uid="{00000000-0005-0000-0000-0000020E0000}"/>
    <cellStyle name="_mart_new-1_Март 2012г_Январь 2014г" xfId="9442" xr:uid="{00000000-0005-0000-0000-0000030E0000}"/>
    <cellStyle name="_mart_new-1_Март 2012г_Январь 2014г" xfId="9443" xr:uid="{00000000-0005-0000-0000-0000040E0000}"/>
    <cellStyle name="_mart_new-1_Март 2012г_Январь 2014г. 1-20 дней" xfId="9444" xr:uid="{00000000-0005-0000-0000-0000050E0000}"/>
    <cellStyle name="_mart_new-1_Март 2012г_Январь 2014г. 1-20 дней" xfId="9445" xr:uid="{00000000-0005-0000-0000-0000060E0000}"/>
    <cellStyle name="_mart_new-1_Март 2012г_Январь 2014г_Январь 2014г. 1-20 дней" xfId="9446" xr:uid="{00000000-0005-0000-0000-0000070E0000}"/>
    <cellStyle name="_mart_new-1_Март 2012г_Январь 2014г_Январь 2014г. 1-20 дней" xfId="9447" xr:uid="{00000000-0005-0000-0000-0000080E0000}"/>
    <cellStyle name="_mart_new-1_Январь - декабрь 2013г" xfId="9448" xr:uid="{00000000-0005-0000-0000-0000090E0000}"/>
    <cellStyle name="_mart_new-1_Январь - декабрь 2013г" xfId="9449" xr:uid="{00000000-0005-0000-0000-00000A0E0000}"/>
    <cellStyle name="_mart_new-1_Январь 2014г. 1-20 дней" xfId="9450" xr:uid="{00000000-0005-0000-0000-00000B0E0000}"/>
    <cellStyle name="_mart_new-1_Январь 2014г. 1-20 дней" xfId="9451" xr:uid="{00000000-0005-0000-0000-00000C0E0000}"/>
    <cellStyle name="_MONITOR 08-05-07 Вилоятга" xfId="1526" xr:uid="{00000000-0005-0000-0000-00000D0E0000}"/>
    <cellStyle name="_MONITOR 08-05-07 Вилоятга" xfId="1527" xr:uid="{00000000-0005-0000-0000-00000E0E0000}"/>
    <cellStyle name="_MONITOR 08-05-07 Вилоятга" xfId="1528" xr:uid="{00000000-0005-0000-0000-00000F0E0000}"/>
    <cellStyle name="_MONITOR 08-05-07 Вилоятга" xfId="1529" xr:uid="{00000000-0005-0000-0000-0000100E0000}"/>
    <cellStyle name="_MONITOR 08-05-07 Вилоятга_УХКМ ва БИО форма 01. 02. 09" xfId="1530" xr:uid="{00000000-0005-0000-0000-0000110E0000}"/>
    <cellStyle name="_MONITOR 08-05-07 Вилоятга_УХКМ ва БИО форма 01. 02. 09" xfId="1531" xr:uid="{00000000-0005-0000-0000-0000120E0000}"/>
    <cellStyle name="_MONITOR 08-05-07 Вилоятга_УХКМ ва БИО форма 01. 02. 09" xfId="1532" xr:uid="{00000000-0005-0000-0000-0000130E0000}"/>
    <cellStyle name="_MONITOR 08-05-07 Вилоятга_УХКМ ва БИО форма 01. 02. 09" xfId="1533" xr:uid="{00000000-0005-0000-0000-0000140E0000}"/>
    <cellStyle name="_MONITOR 15-05-07 ВилоятгаААА" xfId="1534" xr:uid="{00000000-0005-0000-0000-0000150E0000}"/>
    <cellStyle name="_MONITOR 15-05-07 ВилоятгаААА" xfId="1535" xr:uid="{00000000-0005-0000-0000-0000160E0000}"/>
    <cellStyle name="_MONITOR 15-05-07 ВилоятгаААА" xfId="1536" xr:uid="{00000000-0005-0000-0000-0000170E0000}"/>
    <cellStyle name="_MONITOR 15-05-07 ВилоятгаААА" xfId="1537" xr:uid="{00000000-0005-0000-0000-0000180E0000}"/>
    <cellStyle name="_MONITOR 15-05-07 ВилоятгаААА_УХКМ ва БИО форма 01. 02. 09" xfId="1538" xr:uid="{00000000-0005-0000-0000-0000190E0000}"/>
    <cellStyle name="_MONITOR 15-05-07 ВилоятгаААА_УХКМ ва БИО форма 01. 02. 09" xfId="1539" xr:uid="{00000000-0005-0000-0000-00001A0E0000}"/>
    <cellStyle name="_MONITOR 15-05-07 ВилоятгаААА_УХКМ ва БИО форма 01. 02. 09" xfId="1540" xr:uid="{00000000-0005-0000-0000-00001B0E0000}"/>
    <cellStyle name="_MONITOR 15-05-07 ВилоятгаААА_УХКМ ва БИО форма 01. 02. 09" xfId="1541" xr:uid="{00000000-0005-0000-0000-00001C0E0000}"/>
    <cellStyle name="_MONITOR 17-05-07 Вилоятгааа" xfId="1542" xr:uid="{00000000-0005-0000-0000-00001D0E0000}"/>
    <cellStyle name="_MONITOR 17-05-07 Вилоятгааа" xfId="1543" xr:uid="{00000000-0005-0000-0000-00001E0E0000}"/>
    <cellStyle name="_MONITOR 17-05-07 Вилоятгааа" xfId="1544" xr:uid="{00000000-0005-0000-0000-00001F0E0000}"/>
    <cellStyle name="_MONITOR 17-05-07 Вилоятгааа" xfId="1545" xr:uid="{00000000-0005-0000-0000-0000200E0000}"/>
    <cellStyle name="_MONITOR 24-02-07 JJJ Охиргиси" xfId="1546" xr:uid="{00000000-0005-0000-0000-0000210E0000}"/>
    <cellStyle name="_MONITOR 24-02-07 JJJ Охиргиси" xfId="1547" xr:uid="{00000000-0005-0000-0000-0000220E0000}"/>
    <cellStyle name="_MONITOR 24-02-07 JJJ Охиргиси" xfId="1548" xr:uid="{00000000-0005-0000-0000-0000230E0000}"/>
    <cellStyle name="_MONITOR 24-02-07 JJJ Охиргиси" xfId="1549" xr:uid="{00000000-0005-0000-0000-0000240E0000}"/>
    <cellStyle name="_MONITOR 24-02-07 JJJ Охиргиси_УХКМ ва БИО форма 01. 02. 09" xfId="1550" xr:uid="{00000000-0005-0000-0000-0000250E0000}"/>
    <cellStyle name="_MONITOR 24-02-07 JJJ Охиргиси_УХКМ ва БИО форма 01. 02. 09" xfId="1551" xr:uid="{00000000-0005-0000-0000-0000260E0000}"/>
    <cellStyle name="_MONITOR 24-02-07 JJJ Охиргиси_УХКМ ва БИО форма 01. 02. 09" xfId="1552" xr:uid="{00000000-0005-0000-0000-0000270E0000}"/>
    <cellStyle name="_MONITOR 24-02-07 JJJ Охиргиси_УХКМ ва БИО форма 01. 02. 09" xfId="1553" xr:uid="{00000000-0005-0000-0000-0000280E0000}"/>
    <cellStyle name="_SVOD SHINA" xfId="1554" xr:uid="{00000000-0005-0000-0000-0000290E0000}"/>
    <cellStyle name="_SVOD SHINA" xfId="1555" xr:uid="{00000000-0005-0000-0000-00002A0E0000}"/>
    <cellStyle name="_SVOD SHINA" xfId="1556" xr:uid="{00000000-0005-0000-0000-00002B0E0000}"/>
    <cellStyle name="_SVOD SHINA" xfId="1557" xr:uid="{00000000-0005-0000-0000-00002C0E0000}"/>
    <cellStyle name="_SVOD SHINA_УХКМ ва БИО форма 01. 02. 09" xfId="1558" xr:uid="{00000000-0005-0000-0000-00002D0E0000}"/>
    <cellStyle name="_SVOD SHINA_УХКМ ва БИО форма 01. 02. 09" xfId="1559" xr:uid="{00000000-0005-0000-0000-00002E0E0000}"/>
    <cellStyle name="_SVOD SHINA_УХКМ ва БИО форма 01. 02. 09" xfId="1560" xr:uid="{00000000-0005-0000-0000-00002F0E0000}"/>
    <cellStyle name="_SVOD SHINA_УХКМ ва БИО форма 01. 02. 09" xfId="1561" xr:uid="{00000000-0005-0000-0000-0000300E0000}"/>
    <cellStyle name="_АК УНПрод. Макет таблиц дляМЭ 2010-2015гг (31.05.12г)" xfId="1562" xr:uid="{00000000-0005-0000-0000-0000310E0000}"/>
    <cellStyle name="_АК УНПрод. Макет таблиц дляМЭ 2010-2015гг (31.05.12г)" xfId="1563" xr:uid="{00000000-0005-0000-0000-0000320E0000}"/>
    <cellStyle name="_АК УНПрод. Макет таблиц дляМЭ 2010-2015гг (31.05.12г)_Натур объемы для МЭ согласовано с Шеровым АК УзНГД от14.06.12г" xfId="1564" xr:uid="{00000000-0005-0000-0000-0000330E0000}"/>
    <cellStyle name="_АК УНПрод. Макет таблиц дляМЭ 2010-2015гг (31.05.12г)_Натур объемы для МЭ согласовано с Шеровым АК УзНГД от14.06.12г" xfId="1565" xr:uid="{00000000-0005-0000-0000-0000340E0000}"/>
    <cellStyle name="_АКЧАБОЙ АКАГА 1-озиклантириш фонд" xfId="1566" xr:uid="{00000000-0005-0000-0000-0000350E0000}"/>
    <cellStyle name="_АКЧАБОЙ АКАГА 1-озиклантириш фонд" xfId="1567" xr:uid="{00000000-0005-0000-0000-0000360E0000}"/>
    <cellStyle name="_АКЧАБОЙ АКАГА 1-озиклантириш фонд" xfId="1568" xr:uid="{00000000-0005-0000-0000-0000370E0000}"/>
    <cellStyle name="_АКЧАБОЙ АКАГА 1-озиклантириш фонд" xfId="1569" xr:uid="{00000000-0005-0000-0000-0000380E0000}"/>
    <cellStyle name="_Апрел кр такс иш хаки тулик 5.04.08 МБ га" xfId="1570" xr:uid="{00000000-0005-0000-0000-0000390E0000}"/>
    <cellStyle name="_Апрел кр такс иш хаки тулик 5.04.08 МБ га" xfId="1571" xr:uid="{00000000-0005-0000-0000-00003A0E0000}"/>
    <cellStyle name="_Апрел кр такс иш хаки тулик 5.04.08 МБ га" xfId="1572" xr:uid="{00000000-0005-0000-0000-00003B0E0000}"/>
    <cellStyle name="_Апрел кр такс иш хаки тулик 5.04.08 МБ га" xfId="1573" xr:uid="{00000000-0005-0000-0000-00003C0E0000}"/>
    <cellStyle name="_Апрел кредитдан тушди 19-04" xfId="1574" xr:uid="{00000000-0005-0000-0000-00003D0E0000}"/>
    <cellStyle name="_Апрел кредитдан тушди 19-04" xfId="1575" xr:uid="{00000000-0005-0000-0000-00003E0E0000}"/>
    <cellStyle name="_Апрел кредитдан тушди 19-04" xfId="1576" xr:uid="{00000000-0005-0000-0000-00003F0E0000}"/>
    <cellStyle name="_Апрел кредитдан тушди 19-04" xfId="1577" xr:uid="{00000000-0005-0000-0000-0000400E0000}"/>
    <cellStyle name="_Апрел кредитдан тушди 19-04_Апрел кр такс иш хаки тулик 5.04.08 МБ га" xfId="1578" xr:uid="{00000000-0005-0000-0000-0000410E0000}"/>
    <cellStyle name="_Апрел кредитдан тушди 19-04_Апрел кр такс иш хаки тулик 5.04.08 МБ га" xfId="1579" xr:uid="{00000000-0005-0000-0000-0000420E0000}"/>
    <cellStyle name="_Апрел-режа-ксхб" xfId="1580" xr:uid="{00000000-0005-0000-0000-0000430E0000}"/>
    <cellStyle name="_Апрел-режа-ксхб" xfId="1581" xr:uid="{00000000-0005-0000-0000-0000440E0000}"/>
    <cellStyle name="_Апрел-режа-ксхб" xfId="1582" xr:uid="{00000000-0005-0000-0000-0000450E0000}"/>
    <cellStyle name="_Апрел-режа-ксхб" xfId="1583" xr:uid="{00000000-0005-0000-0000-0000460E0000}"/>
    <cellStyle name="_Апрел-режа-ксхб_Апрел кр такс иш хаки тулик 5.04.08 МБ га" xfId="1584" xr:uid="{00000000-0005-0000-0000-0000470E0000}"/>
    <cellStyle name="_Апрел-режа-ксхб_Апрел кр такс иш хаки тулик 5.04.08 МБ га" xfId="1585" xr:uid="{00000000-0005-0000-0000-0000480E0000}"/>
    <cellStyle name="_банк вилоят" xfId="1586" xr:uid="{00000000-0005-0000-0000-0000490E0000}"/>
    <cellStyle name="_банк вилоят" xfId="1587" xr:uid="{00000000-0005-0000-0000-00004A0E0000}"/>
    <cellStyle name="_банк вилоят_Вилоят СВОД-8" xfId="1588" xr:uid="{00000000-0005-0000-0000-00004B0E0000}"/>
    <cellStyle name="_банк вилоят_Вилоят СВОД-8" xfId="1589" xr:uid="{00000000-0005-0000-0000-00004C0E0000}"/>
    <cellStyle name="_Вахобга галла кредит буйича 30 май" xfId="1590" xr:uid="{00000000-0005-0000-0000-00004D0E0000}"/>
    <cellStyle name="_Вахобга галла кредит буйича 30 май" xfId="1591" xr:uid="{00000000-0005-0000-0000-00004E0E0000}"/>
    <cellStyle name="_Вахобга галла кредит буйича 30 май" xfId="1592" xr:uid="{00000000-0005-0000-0000-00004F0E0000}"/>
    <cellStyle name="_Вахобга галла кредит буйича 30 май" xfId="1593" xr:uid="{00000000-0005-0000-0000-0000500E0000}"/>
    <cellStyle name="_Вахобга галла кредит буйича 30 май_Апрел кр такс иш хаки тулик 5.04.08 МБ га" xfId="1594" xr:uid="{00000000-0005-0000-0000-0000510E0000}"/>
    <cellStyle name="_Вахобга галла кредит буйича 30 май_Апрел кр такс иш хаки тулик 5.04.08 МБ га" xfId="1595" xr:uid="{00000000-0005-0000-0000-0000520E0000}"/>
    <cellStyle name="_ВВП пром (2)" xfId="1596" xr:uid="{00000000-0005-0000-0000-0000530E0000}"/>
    <cellStyle name="_ВВП пром (2)" xfId="1597" xr:uid="{00000000-0005-0000-0000-0000540E0000}"/>
    <cellStyle name="_Вилоят буйича 9-форма лизинг" xfId="1598" xr:uid="{00000000-0005-0000-0000-0000550E0000}"/>
    <cellStyle name="_Вилоят буйича 9-форма лизинг" xfId="1599" xr:uid="{00000000-0005-0000-0000-0000560E0000}"/>
    <cellStyle name="_Вилоят буйича 9-форма лизинг" xfId="1600" xr:uid="{00000000-0005-0000-0000-0000570E0000}"/>
    <cellStyle name="_Вилоят буйича 9-форма лизинг" xfId="1601" xr:uid="{00000000-0005-0000-0000-0000580E0000}"/>
    <cellStyle name="_Вилоят буйича март ойи 2.03.08 факт банкка талаб" xfId="1602" xr:uid="{00000000-0005-0000-0000-0000590E0000}"/>
    <cellStyle name="_Вилоят буйича март ойи 2.03.08 факт банкка талаб" xfId="1603" xr:uid="{00000000-0005-0000-0000-00005A0E0000}"/>
    <cellStyle name="_Вилоят буйича март ойи 2.03.08 факт банкка талаб" xfId="1604" xr:uid="{00000000-0005-0000-0000-00005B0E0000}"/>
    <cellStyle name="_Вилоят буйича март ойи 2.03.08 факт банкка талаб" xfId="1605" xr:uid="{00000000-0005-0000-0000-00005C0E0000}"/>
    <cellStyle name="_Вилоят буйича март ойи 2.03.08 факт банкка талаб_Апрел кр такс иш хаки тулик 5.04.08 МБ га" xfId="1606" xr:uid="{00000000-0005-0000-0000-00005D0E0000}"/>
    <cellStyle name="_Вилоят буйича март ойи 2.03.08 факт банкка талаб_Апрел кр такс иш хаки тулик 5.04.08 МБ га" xfId="1607" xr:uid="{00000000-0005-0000-0000-00005E0E0000}"/>
    <cellStyle name="_Вилоят охирги мониторинг 18-04-07 кейинги" xfId="1608" xr:uid="{00000000-0005-0000-0000-00005F0E0000}"/>
    <cellStyle name="_Вилоят охирги мониторинг 18-04-07 кейинги" xfId="1609" xr:uid="{00000000-0005-0000-0000-0000600E0000}"/>
    <cellStyle name="_Вилоят охирги мониторинг 18-04-07 кейинги" xfId="1610" xr:uid="{00000000-0005-0000-0000-0000610E0000}"/>
    <cellStyle name="_Вилоят охирги мониторинг 18-04-07 кейинги" xfId="1611" xr:uid="{00000000-0005-0000-0000-0000620E0000}"/>
    <cellStyle name="_Вилоят охирги мониторинг 18-04-07 кейинги_УХКМ ва БИО форма 01. 02. 09" xfId="1612" xr:uid="{00000000-0005-0000-0000-0000630E0000}"/>
    <cellStyle name="_Вилоят охирги мониторинг 18-04-07 кейинги_УХКМ ва БИО форма 01. 02. 09" xfId="1613" xr:uid="{00000000-0005-0000-0000-0000640E0000}"/>
    <cellStyle name="_Вилоят охирги мониторинг 18-04-07 кейинги_УХКМ ва БИО форма 01. 02. 09" xfId="1614" xr:uid="{00000000-0005-0000-0000-0000650E0000}"/>
    <cellStyle name="_Вилоят охирги мониторинг 18-04-07 кейинги_УХКМ ва БИО форма 01. 02. 09" xfId="1615" xr:uid="{00000000-0005-0000-0000-0000660E0000}"/>
    <cellStyle name="_Вилоят охирги мониторинг 20-04-07 кейинги" xfId="1616" xr:uid="{00000000-0005-0000-0000-0000670E0000}"/>
    <cellStyle name="_Вилоят охирги мониторинг 20-04-07 кейинги" xfId="1617" xr:uid="{00000000-0005-0000-0000-0000680E0000}"/>
    <cellStyle name="_Вилоят охирги мониторинг 20-04-07 кейинги" xfId="1618" xr:uid="{00000000-0005-0000-0000-0000690E0000}"/>
    <cellStyle name="_Вилоят охирги мониторинг 20-04-07 кейинги" xfId="1619" xr:uid="{00000000-0005-0000-0000-00006A0E0000}"/>
    <cellStyle name="_Вилоят охирги мониторинг 20-04-07 кейинги_УХКМ ва БИО форма 01. 02. 09" xfId="1620" xr:uid="{00000000-0005-0000-0000-00006B0E0000}"/>
    <cellStyle name="_Вилоят охирги мониторинг 20-04-07 кейинги_УХКМ ва БИО форма 01. 02. 09" xfId="1621" xr:uid="{00000000-0005-0000-0000-00006C0E0000}"/>
    <cellStyle name="_Вилоят охирги мониторинг 20-04-07 кейинги_УХКМ ва БИО форма 01. 02. 09" xfId="1622" xr:uid="{00000000-0005-0000-0000-00006D0E0000}"/>
    <cellStyle name="_Вилоят охирги мониторинг 20-04-07 кейинги_УХКМ ва БИО форма 01. 02. 09" xfId="1623" xr:uid="{00000000-0005-0000-0000-00006E0E0000}"/>
    <cellStyle name="_Вилоятга Эканамис маълумотлари" xfId="1624" xr:uid="{00000000-0005-0000-0000-00006F0E0000}"/>
    <cellStyle name="_Вилоятга Эканамис маълумотлари" xfId="1625" xr:uid="{00000000-0005-0000-0000-0000700E0000}"/>
    <cellStyle name="_Вилоятга Эканамис маълумотлари" xfId="1626" xr:uid="{00000000-0005-0000-0000-0000710E0000}"/>
    <cellStyle name="_Вилоятга Эканамис маълумотлари" xfId="1627" xr:uid="{00000000-0005-0000-0000-0000720E0000}"/>
    <cellStyle name="_Вилоятга Эканамис маълумотлари_УХКМ ва БИО форма 01. 02. 09" xfId="1628" xr:uid="{00000000-0005-0000-0000-0000730E0000}"/>
    <cellStyle name="_Вилоятга Эканамис маълумотлари_УХКМ ва БИО форма 01. 02. 09" xfId="1629" xr:uid="{00000000-0005-0000-0000-0000740E0000}"/>
    <cellStyle name="_Вилоятга Эканамис маълумотлари_УХКМ ва БИО форма 01. 02. 09" xfId="1630" xr:uid="{00000000-0005-0000-0000-0000750E0000}"/>
    <cellStyle name="_Вилоятга Эканамис маълумотлари_УХКМ ва БИО форма 01. 02. 09" xfId="1631" xr:uid="{00000000-0005-0000-0000-0000760E0000}"/>
    <cellStyle name="_Вилоят-химия-монитор-камай-21-04-07-агп" xfId="1632" xr:uid="{00000000-0005-0000-0000-0000770E0000}"/>
    <cellStyle name="_Вилоят-химия-монитор-камай-21-04-07-агп" xfId="1633" xr:uid="{00000000-0005-0000-0000-0000780E0000}"/>
    <cellStyle name="_Вилоят-химия-монитор-камай-21-04-07-агп" xfId="1634" xr:uid="{00000000-0005-0000-0000-0000790E0000}"/>
    <cellStyle name="_Вилоят-химия-монитор-камай-21-04-07-агп" xfId="1635" xr:uid="{00000000-0005-0000-0000-00007A0E0000}"/>
    <cellStyle name="_Вилоят-химия-монитор-камай-21-04-07-агп_УХКМ ва БИО форма 01. 02. 09" xfId="1636" xr:uid="{00000000-0005-0000-0000-00007B0E0000}"/>
    <cellStyle name="_Вилоят-химия-монитор-камай-21-04-07-агп_УХКМ ва БИО форма 01. 02. 09" xfId="1637" xr:uid="{00000000-0005-0000-0000-00007C0E0000}"/>
    <cellStyle name="_Вилоят-химия-монитор-камай-21-04-07-агп_УХКМ ва БИО форма 01. 02. 09" xfId="1638" xr:uid="{00000000-0005-0000-0000-00007D0E0000}"/>
    <cellStyle name="_Вилоят-химия-монитор-камай-21-04-07-агп_УХКМ ва БИО форма 01. 02. 09" xfId="1639" xr:uid="{00000000-0005-0000-0000-00007E0E0000}"/>
    <cellStyle name="_газомекость последний" xfId="1640" xr:uid="{00000000-0005-0000-0000-00007F0E0000}"/>
    <cellStyle name="_газомекость последний" xfId="1641" xr:uid="{00000000-0005-0000-0000-0000800E0000}"/>
    <cellStyle name="_газомекость последний_Натур объемы для МЭ согласовано с Шеровым АК УзНГД от14.06.12г" xfId="1642" xr:uid="{00000000-0005-0000-0000-0000810E0000}"/>
    <cellStyle name="_газомекость последний_Натур объемы для МЭ согласовано с Шеровым АК УзНГД от14.06.12г" xfId="1643" xr:uid="{00000000-0005-0000-0000-0000820E0000}"/>
    <cellStyle name="_Галла -2008 (Сентябр,октябр) -00121" xfId="1644" xr:uid="{00000000-0005-0000-0000-0000830E0000}"/>
    <cellStyle name="_Галла -2008 (Сентябр,октябр) -00121" xfId="1645" xr:uid="{00000000-0005-0000-0000-0000840E0000}"/>
    <cellStyle name="_Галла -2008 (Сентябр,октябр) -00121" xfId="1646" xr:uid="{00000000-0005-0000-0000-0000850E0000}"/>
    <cellStyle name="_Галла -2008 (Сентябр,октябр) -00121" xfId="1647" xr:uid="{00000000-0005-0000-0000-0000860E0000}"/>
    <cellStyle name="_Галла -2008 (Сентябр,октябр) -00121_Апрел кр такс иш хаки тулик 5.04.08 МБ га" xfId="1648" xr:uid="{00000000-0005-0000-0000-0000870E0000}"/>
    <cellStyle name="_Галла -2008 (Сентябр,октябр) -00121_Апрел кр такс иш хаки тулик 5.04.08 МБ га" xfId="1649" xr:uid="{00000000-0005-0000-0000-0000880E0000}"/>
    <cellStyle name="_Галла -2008 (Сентябр,октябр) -00138" xfId="1650" xr:uid="{00000000-0005-0000-0000-0000890E0000}"/>
    <cellStyle name="_Галла -2008 (Сентябр,октябр) -00138" xfId="1651" xr:uid="{00000000-0005-0000-0000-00008A0E0000}"/>
    <cellStyle name="_Галла -2008 (Сентябр,октябр) -00138" xfId="1652" xr:uid="{00000000-0005-0000-0000-00008B0E0000}"/>
    <cellStyle name="_Галла -2008 (Сентябр,октябр) -00138" xfId="1653" xr:uid="{00000000-0005-0000-0000-00008C0E0000}"/>
    <cellStyle name="_Галла -2008 (Сентябр,октябр) -00138_Апрел кр такс иш хаки тулик 5.04.08 МБ га" xfId="1654" xr:uid="{00000000-0005-0000-0000-00008D0E0000}"/>
    <cellStyle name="_Галла -2008 (Сентябр,октябр) -00138_Апрел кр такс иш хаки тулик 5.04.08 МБ га" xfId="1655" xr:uid="{00000000-0005-0000-0000-00008E0E0000}"/>
    <cellStyle name="_Галла -2008 (Сентябр,октябр)-00140" xfId="1656" xr:uid="{00000000-0005-0000-0000-00008F0E0000}"/>
    <cellStyle name="_Галла -2008 (Сентябр,октябр)-00140" xfId="1657" xr:uid="{00000000-0005-0000-0000-0000900E0000}"/>
    <cellStyle name="_Галла -2008 (Сентябр,октябр)-00140" xfId="1658" xr:uid="{00000000-0005-0000-0000-0000910E0000}"/>
    <cellStyle name="_Галла -2008 (Сентябр,октябр)-00140" xfId="1659" xr:uid="{00000000-0005-0000-0000-0000920E0000}"/>
    <cellStyle name="_Галла -2008 (Сентябр,октябр)-00140_Апрел кр такс иш хаки тулик 5.04.08 МБ га" xfId="1660" xr:uid="{00000000-0005-0000-0000-0000930E0000}"/>
    <cellStyle name="_Галла -2008 (Сентябр,октябр)-00140_Апрел кр такс иш хаки тулик 5.04.08 МБ га" xfId="1661" xr:uid="{00000000-0005-0000-0000-0000940E0000}"/>
    <cellStyle name="_ГАЛЛА МАРТ (Низом)" xfId="1662" xr:uid="{00000000-0005-0000-0000-0000950E0000}"/>
    <cellStyle name="_ГАЛЛА МАРТ (Низом)" xfId="1663" xr:uid="{00000000-0005-0000-0000-0000960E0000}"/>
    <cellStyle name="_ГАЛЛА МАРТ (Низом)" xfId="1664" xr:uid="{00000000-0005-0000-0000-0000970E0000}"/>
    <cellStyle name="_ГАЛЛА МАРТ (Низом)" xfId="1665" xr:uid="{00000000-0005-0000-0000-0000980E0000}"/>
    <cellStyle name="_ГАЛЛА МАРТ (Низом)_УХКМ ва БИО форма 01. 02. 09" xfId="1666" xr:uid="{00000000-0005-0000-0000-0000990E0000}"/>
    <cellStyle name="_ГАЛЛА МАРТ (Низом)_УХКМ ва БИО форма 01. 02. 09" xfId="1667" xr:uid="{00000000-0005-0000-0000-00009A0E0000}"/>
    <cellStyle name="_ГАЛЛА МАРТ (Низом)_УХКМ ва БИО форма 01. 02. 09" xfId="1668" xr:uid="{00000000-0005-0000-0000-00009B0E0000}"/>
    <cellStyle name="_ГАЛЛА МАРТ (Низом)_УХКМ ва БИО форма 01. 02. 09" xfId="1669" xr:uid="{00000000-0005-0000-0000-00009C0E0000}"/>
    <cellStyle name="_График буйича сабзавот экиш" xfId="1670" xr:uid="{00000000-0005-0000-0000-00009D0E0000}"/>
    <cellStyle name="_Демографик ва мехнат курсаткичлари 1995-2010" xfId="1671" xr:uid="{00000000-0005-0000-0000-00009E0E0000}"/>
    <cellStyle name="_Ден масса" xfId="1672" xr:uid="{00000000-0005-0000-0000-00009F0E0000}"/>
    <cellStyle name="_Ден масса" xfId="1673" xr:uid="{00000000-0005-0000-0000-0000A00E0000}"/>
    <cellStyle name="_Дискетга аа" xfId="1674" xr:uid="{00000000-0005-0000-0000-0000A10E0000}"/>
    <cellStyle name="_Дискетга аа" xfId="1675" xr:uid="{00000000-0005-0000-0000-0000A20E0000}"/>
    <cellStyle name="_Дискетга аа" xfId="1676" xr:uid="{00000000-0005-0000-0000-0000A30E0000}"/>
    <cellStyle name="_Дискетга аа" xfId="1677" xr:uid="{00000000-0005-0000-0000-0000A40E0000}"/>
    <cellStyle name="_Дискетга аа_УХКМ ва БИО форма 01. 02. 09" xfId="1678" xr:uid="{00000000-0005-0000-0000-0000A50E0000}"/>
    <cellStyle name="_Дискетга аа_УХКМ ва БИО форма 01. 02. 09" xfId="1679" xr:uid="{00000000-0005-0000-0000-0000A60E0000}"/>
    <cellStyle name="_Дискетга аа_УХКМ ва БИО форма 01. 02. 09" xfId="1680" xr:uid="{00000000-0005-0000-0000-0000A70E0000}"/>
    <cellStyle name="_Дискетга аа_УХКМ ва БИО форма 01. 02. 09" xfId="1681" xr:uid="{00000000-0005-0000-0000-0000A80E0000}"/>
    <cellStyle name="_доп. табл по Поручению министра - посл." xfId="1682" xr:uid="{00000000-0005-0000-0000-0000A90E0000}"/>
    <cellStyle name="_доп. табл по Поручению министра - посл." xfId="1683" xr:uid="{00000000-0005-0000-0000-0000AA0E0000}"/>
    <cellStyle name="_доп. табл по Поручению министра - посл. 2" xfId="1684" xr:uid="{00000000-0005-0000-0000-0000AB0E0000}"/>
    <cellStyle name="_доп. табл по Поручению министра - посл. 2" xfId="1685" xr:uid="{00000000-0005-0000-0000-0000AC0E0000}"/>
    <cellStyle name="_доп. табл по Поручению министра - посл. 3" xfId="1686" xr:uid="{00000000-0005-0000-0000-0000AD0E0000}"/>
    <cellStyle name="_доп. табл по Поручению министра - посл. 3" xfId="1687" xr:uid="{00000000-0005-0000-0000-0000AE0E0000}"/>
    <cellStyle name="_доп. табл по Поручению министра - посл._12 книга1" xfId="9452" xr:uid="{00000000-0005-0000-0000-0000AF0E0000}"/>
    <cellStyle name="_доп. табл по Поручению министра - посл._12 книга1" xfId="9453" xr:uid="{00000000-0005-0000-0000-0000B00E0000}"/>
    <cellStyle name="_доп. табл по Поручению министра - посл._2 полугодие" xfId="9454" xr:uid="{00000000-0005-0000-0000-0000B10E0000}"/>
    <cellStyle name="_доп. табл по Поручению министра - посл._2 полугодие" xfId="9455" xr:uid="{00000000-0005-0000-0000-0000B20E0000}"/>
    <cellStyle name="_доп. табл по Поручению министра - посл._exp 2011" xfId="9456" xr:uid="{00000000-0005-0000-0000-0000B30E0000}"/>
    <cellStyle name="_доп. табл по Поручению министра - посл._exp 2011" xfId="9457" xr:uid="{00000000-0005-0000-0000-0000B40E0000}"/>
    <cellStyle name="_доп. табл по Поручению министра - посл._exp 2013" xfId="9458" xr:uid="{00000000-0005-0000-0000-0000B50E0000}"/>
    <cellStyle name="_доп. табл по Поручению министра - посл._exp 2013" xfId="9459" xr:uid="{00000000-0005-0000-0000-0000B60E0000}"/>
    <cellStyle name="_доп. табл по Поручению министра - посл._Import_Forecast(last)_12.09.11 (Ismailovu)" xfId="1688" xr:uid="{00000000-0005-0000-0000-0000B70E0000}"/>
    <cellStyle name="_доп. табл по Поручению министра - посл._Import_Forecast(last)_12.09.11 (Ismailovu)" xfId="1689" xr:uid="{00000000-0005-0000-0000-0000B80E0000}"/>
    <cellStyle name="_доп. табл по Поручению министра - посл._Import_Forecast(last)_12.09.11 (Ismailovu) 2" xfId="9460" xr:uid="{00000000-0005-0000-0000-0000B90E0000}"/>
    <cellStyle name="_доп. табл по Поручению министра - посл._Import_Forecast(last)_12.09.11 (Ismailovu) 2" xfId="9461" xr:uid="{00000000-0005-0000-0000-0000BA0E0000}"/>
    <cellStyle name="_доп. табл по Поручению министра - посл._Import_Forecast(last)_12.09.11 (Ismailovu) 3" xfId="9462" xr:uid="{00000000-0005-0000-0000-0000BB0E0000}"/>
    <cellStyle name="_доп. табл по Поручению министра - посл._Import_Forecast(last)_12.09.11 (Ismailovu) 3" xfId="9463" xr:uid="{00000000-0005-0000-0000-0000BC0E0000}"/>
    <cellStyle name="_доп. табл по Поручению министра - посл._Import_Forecast(last)_12.09.11 (Ismailovu)_доля экс" xfId="9464" xr:uid="{00000000-0005-0000-0000-0000BD0E0000}"/>
    <cellStyle name="_доп. табл по Поручению министра - посл._Import_Forecast(last)_12.09.11 (Ismailovu)_доля экс" xfId="9465" xr:uid="{00000000-0005-0000-0000-0000BE0E0000}"/>
    <cellStyle name="_доп. табл по Поручению министра - посл._Import_Forecast(last)_12.09.11 (Ismailovu)_прогноз_2014_АП_16.09_КМ_30.09" xfId="9466" xr:uid="{00000000-0005-0000-0000-0000BF0E0000}"/>
    <cellStyle name="_доп. табл по Поручению министра - посл._Import_Forecast(last)_12.09.11 (Ismailovu)_прогноз_2014_АП_16.09_КМ_30.09" xfId="9467" xr:uid="{00000000-0005-0000-0000-0000C00E0000}"/>
    <cellStyle name="_доп. табл по Поручению министра - посл._Import_Forecast(last)_12.09.11 (Ismailovu)_прогноз_2014_КМ_11.09.2013" xfId="9468" xr:uid="{00000000-0005-0000-0000-0000C10E0000}"/>
    <cellStyle name="_доп. табл по Поручению министра - посл._Import_Forecast(last)_12.09.11 (Ismailovu)_прогноз_2014_КМ_11.09.2013" xfId="9469" xr:uid="{00000000-0005-0000-0000-0000C20E0000}"/>
    <cellStyle name="_доп. табл по Поручению министра - посл._Import_Forecast(last)_12.09.11 (Ismailovu)_СВОД регионов приложение _2_МВЭС_13.11.2013" xfId="9470" xr:uid="{00000000-0005-0000-0000-0000C30E0000}"/>
    <cellStyle name="_доп. табл по Поручению министра - посл._Import_Forecast(last)_12.09.11 (Ismailovu)_СВОД регионов приложение _2_МВЭС_13.11.2013" xfId="9471" xr:uid="{00000000-0005-0000-0000-0000C40E0000}"/>
    <cellStyle name="_доп. табл по Поручению министра - посл._Import_Forecast(last)_12.09.11 (Ismailovu)_экспорт импорт_Голышев_девальвация_16.09.2013" xfId="9472" xr:uid="{00000000-0005-0000-0000-0000C50E0000}"/>
    <cellStyle name="_доп. табл по Поручению министра - посл._Import_Forecast(last)_12.09.11 (Ismailovu)_экспорт импорт_Голышев_девальвация_16.09.2013" xfId="9473" xr:uid="{00000000-0005-0000-0000-0000C60E0000}"/>
    <cellStyle name="_доп. табл по Поручению министра - посл._декабрь_обл" xfId="9474" xr:uid="{00000000-0005-0000-0000-0000C70E0000}"/>
    <cellStyle name="_доп. табл по Поручению министра - посл._декабрь_обл" xfId="9475" xr:uid="{00000000-0005-0000-0000-0000C80E0000}"/>
    <cellStyle name="_доп. табл по Поручению министра - посл._Ден масса" xfId="1690" xr:uid="{00000000-0005-0000-0000-0000C90E0000}"/>
    <cellStyle name="_доп. табл по Поручению министра - посл._Ден масса" xfId="1691" xr:uid="{00000000-0005-0000-0000-0000CA0E0000}"/>
    <cellStyle name="_доп. табл по Поручению министра - посл._импорт_2012_аппарат_декабрь" xfId="9476" xr:uid="{00000000-0005-0000-0000-0000CB0E0000}"/>
    <cellStyle name="_доп. табл по Поручению министра - посл._импорт_2012_аппарат_декабрь" xfId="9477" xr:uid="{00000000-0005-0000-0000-0000CC0E0000}"/>
    <cellStyle name="_доп. табл по Поручению министра - посл._импорт_2012_аппарат_декабрь_импорт_2013_аппарат" xfId="9478" xr:uid="{00000000-0005-0000-0000-0000CD0E0000}"/>
    <cellStyle name="_доп. табл по Поручению министра - посл._импорт_2012_аппарат_декабрь_импорт_2013_аппарат" xfId="9479" xr:uid="{00000000-0005-0000-0000-0000CE0E0000}"/>
    <cellStyle name="_доп. табл по Поручению министра - посл._импорт_2012_аппарат_декабрь_импорт_2013_реальный" xfId="9480" xr:uid="{00000000-0005-0000-0000-0000CF0E0000}"/>
    <cellStyle name="_доп. табл по Поручению министра - посл._импорт_2012_аппарат_декабрь_импорт_2013_реальный" xfId="9481" xr:uid="{00000000-0005-0000-0000-0000D00E0000}"/>
    <cellStyle name="_доп. табл по Поручению министра - посл._импорт_2012_декабрь" xfId="9482" xr:uid="{00000000-0005-0000-0000-0000D10E0000}"/>
    <cellStyle name="_доп. табл по Поручению министра - посл._импорт_2012_декабрь" xfId="9483" xr:uid="{00000000-0005-0000-0000-0000D20E0000}"/>
    <cellStyle name="_доп. табл по Поручению министра - посл._импорт_2012_декабрь_импорт_2013_аппарат" xfId="9484" xr:uid="{00000000-0005-0000-0000-0000D30E0000}"/>
    <cellStyle name="_доп. табл по Поручению министра - посл._импорт_2012_декабрь_импорт_2013_аппарат" xfId="9485" xr:uid="{00000000-0005-0000-0000-0000D40E0000}"/>
    <cellStyle name="_доп. табл по Поручению министра - посл._импорт_2012_декабрь_импорт_2013_реальный" xfId="9486" xr:uid="{00000000-0005-0000-0000-0000D50E0000}"/>
    <cellStyle name="_доп. табл по Поручению министра - посл._импорт_2012_декабрь_импорт_2013_реальный" xfId="9487" xr:uid="{00000000-0005-0000-0000-0000D60E0000}"/>
    <cellStyle name="_доп. табл по Поручению министра - посл._импорт_2013_аппарат" xfId="9488" xr:uid="{00000000-0005-0000-0000-0000D70E0000}"/>
    <cellStyle name="_доп. табл по Поручению министра - посл._импорт_2013_аппарат" xfId="9489" xr:uid="{00000000-0005-0000-0000-0000D80E0000}"/>
    <cellStyle name="_доп. табл по Поручению министра - посл._импорт_2013_реальный" xfId="9490" xr:uid="{00000000-0005-0000-0000-0000D90E0000}"/>
    <cellStyle name="_доп. табл по Поручению министра - посл._импорт_2013_реальный" xfId="9491" xr:uid="{00000000-0005-0000-0000-0000DA0E0000}"/>
    <cellStyle name="_доп. табл по Поручению министра - посл._Март 2012г" xfId="9492" xr:uid="{00000000-0005-0000-0000-0000DB0E0000}"/>
    <cellStyle name="_доп. табл по Поручению министра - посл._Март 2012г" xfId="9493" xr:uid="{00000000-0005-0000-0000-0000DC0E0000}"/>
    <cellStyle name="_доп. табл по Поручению министра - посл._Март 2012г_полугодие_КМ_06.05.2013_окончат 07.06" xfId="9494" xr:uid="{00000000-0005-0000-0000-0000DD0E0000}"/>
    <cellStyle name="_доп. табл по Поручению министра - посл._Март 2012г_полугодие_КМ_06.05.2013_окончат 07.06" xfId="9495" xr:uid="{00000000-0005-0000-0000-0000DE0E0000}"/>
    <cellStyle name="_доп. табл по Поручению министра - посл._Март 2012г_полугодие_КМ_06.05.2013_окончат 07.06_Январь - декабрь 2013г" xfId="9496" xr:uid="{00000000-0005-0000-0000-0000DF0E0000}"/>
    <cellStyle name="_доп. табл по Поручению министра - посл._Март 2012г_полугодие_КМ_06.05.2013_окончат 07.06_Январь - декабрь 2013г" xfId="9497" xr:uid="{00000000-0005-0000-0000-0000E00E0000}"/>
    <cellStyle name="_доп. табл по Поручению министра - посл._Март 2012г_полугодие_КМ_06.05.2013_окончат 07.06_Январь 2014г. 1-20 дней" xfId="9498" xr:uid="{00000000-0005-0000-0000-0000E10E0000}"/>
    <cellStyle name="_доп. табл по Поручению министра - посл._Март 2012г_полугодие_КМ_06.05.2013_окончат 07.06_Январь 2014г. 1-20 дней" xfId="9499" xr:uid="{00000000-0005-0000-0000-0000E20E0000}"/>
    <cellStyle name="_доп. табл по Поручению министра - посл._Март 2012г_Январь - декабрь 2013г" xfId="9500" xr:uid="{00000000-0005-0000-0000-0000E30E0000}"/>
    <cellStyle name="_доп. табл по Поручению министра - посл._Март 2012г_Январь - декабрь 2013г" xfId="9501" xr:uid="{00000000-0005-0000-0000-0000E40E0000}"/>
    <cellStyle name="_доп. табл по Поручению министра - посл._Март 2012г_Январь 2014г. 1-20 дней" xfId="9502" xr:uid="{00000000-0005-0000-0000-0000E50E0000}"/>
    <cellStyle name="_доп. табл по Поручению министра - посл._Март 2012г_Январь 2014г. 1-20 дней" xfId="9503" xr:uid="{00000000-0005-0000-0000-0000E60E0000}"/>
    <cellStyle name="_доп. табл по Поручению министра - посл._прил. и рассм.-26.12 (version 1)" xfId="9504" xr:uid="{00000000-0005-0000-0000-0000E70E0000}"/>
    <cellStyle name="_доп. табл по Поручению министра - посл._прил. и рассм.-26.12 (version 1)" xfId="9505" xr:uid="{00000000-0005-0000-0000-0000E80E0000}"/>
    <cellStyle name="_доп. табл по Поручению министра - посл._прил. и рассм.-26.12 (version 1)_импорт_2013_аппарат" xfId="9506" xr:uid="{00000000-0005-0000-0000-0000E90E0000}"/>
    <cellStyle name="_доп. табл по Поручению министра - посл._прил. и рассм.-26.12 (version 1)_импорт_2013_аппарат" xfId="9507" xr:uid="{00000000-0005-0000-0000-0000EA0E0000}"/>
    <cellStyle name="_доп. табл по Поручению министра - посл._прил. и рассм.-26.12 (version 1)_импорт_2013_реальный" xfId="9508" xr:uid="{00000000-0005-0000-0000-0000EB0E0000}"/>
    <cellStyle name="_доп. табл по Поручению министра - посл._прил. и рассм.-26.12 (version 1)_импорт_2013_реальный" xfId="9509" xr:uid="{00000000-0005-0000-0000-0000EC0E0000}"/>
    <cellStyle name="_доп. табл по Поручению министра - посл._прогноз экспорта-2014г." xfId="9510" xr:uid="{00000000-0005-0000-0000-0000ED0E0000}"/>
    <cellStyle name="_доп. табл по Поручению министра - посл._прогноз экспорта-2014г." xfId="9511" xr:uid="{00000000-0005-0000-0000-0000EE0E0000}"/>
    <cellStyle name="_доп. табл по Поручению министра - посл._прогноз_2013_АП_18.12.2012" xfId="9512" xr:uid="{00000000-0005-0000-0000-0000EF0E0000}"/>
    <cellStyle name="_доп. табл по Поручению министра - посл._прогноз_2013_АП_18.12.2012" xfId="9513" xr:uid="{00000000-0005-0000-0000-0000F00E0000}"/>
    <cellStyle name="_доп. табл по Поручению министра - посл._прогноз_2013_АП_18.12.2012_Январь - декабрь 2013г" xfId="9514" xr:uid="{00000000-0005-0000-0000-0000F10E0000}"/>
    <cellStyle name="_доп. табл по Поручению министра - посл._прогноз_2013_АП_18.12.2012_Январь - декабрь 2013г" xfId="9515" xr:uid="{00000000-0005-0000-0000-0000F20E0000}"/>
    <cellStyle name="_доп. табл по Поручению министра - посл._прогноз_2013_АП_18.12.2012_Январь 2014г. 1-20 дней" xfId="9516" xr:uid="{00000000-0005-0000-0000-0000F30E0000}"/>
    <cellStyle name="_доп. табл по Поручению министра - посл._прогноз_2013_АП_18.12.2012_Январь 2014г. 1-20 дней" xfId="9517" xr:uid="{00000000-0005-0000-0000-0000F40E0000}"/>
    <cellStyle name="_доп. табл по Поручению министра - посл._прогноз_2013_соглас_Исмаилов_ВВП" xfId="9518" xr:uid="{00000000-0005-0000-0000-0000F50E0000}"/>
    <cellStyle name="_доп. табл по Поручению министра - посл._прогноз_2013_соглас_Исмаилов_ВВП" xfId="9519" xr:uid="{00000000-0005-0000-0000-0000F60E0000}"/>
    <cellStyle name="_доп. табл по Поручению министра - посл._прогноз_2013_соглас_Исмаилов_ВВП_экспорт импорт_Голышев_девальвация_22.08.2013" xfId="9520" xr:uid="{00000000-0005-0000-0000-0000F70E0000}"/>
    <cellStyle name="_доп. табл по Поручению министра - посл._прогноз_2013_соглас_Исмаилов_ВВП_экспорт импорт_Голышев_девальвация_22.08.2013" xfId="9521" xr:uid="{00000000-0005-0000-0000-0000F80E0000}"/>
    <cellStyle name="_доп. табл по Поручению министра - посл._прогноз_2013_экспорт110,2" xfId="9522" xr:uid="{00000000-0005-0000-0000-0000F90E0000}"/>
    <cellStyle name="_доп. табл по Поручению министра - посл._прогноз_2013_экспорт110,2" xfId="9523" xr:uid="{00000000-0005-0000-0000-0000FA0E0000}"/>
    <cellStyle name="_доп. табл по Поручению министра - посл._прогноз_2013_экспорт110,2_экспорт импорт_Голышев_девальвация_22.08.2013" xfId="9524" xr:uid="{00000000-0005-0000-0000-0000FB0E0000}"/>
    <cellStyle name="_доп. табл по Поручению министра - посл._прогноз_2013_экспорт110,2_экспорт импорт_Голышев_девальвация_22.08.2013" xfId="9525" xr:uid="{00000000-0005-0000-0000-0000FC0E0000}"/>
    <cellStyle name="_доп. табл по Поручению министра - посл._Регион за январь-июнь  2012" xfId="9526" xr:uid="{00000000-0005-0000-0000-0000FD0E0000}"/>
    <cellStyle name="_доп. табл по Поручению министра - посл._Регион за январь-июнь  2012" xfId="9527" xr:uid="{00000000-0005-0000-0000-0000FE0E0000}"/>
    <cellStyle name="_доп. табл по Поручению министра - посл._территории_сентябрь" xfId="9528" xr:uid="{00000000-0005-0000-0000-0000FF0E0000}"/>
    <cellStyle name="_доп. табл по Поручению министра - посл._территории_сентябрь" xfId="9529" xr:uid="{00000000-0005-0000-0000-0000000F0000}"/>
    <cellStyle name="_доп. табл по Поручению министра - посл._хлопок и газ" xfId="9530" xr:uid="{00000000-0005-0000-0000-0000010F0000}"/>
    <cellStyle name="_доп. табл по Поручению министра - посл._хлопок и газ" xfId="9531" xr:uid="{00000000-0005-0000-0000-0000020F0000}"/>
    <cellStyle name="_доп. табл по Поручению министра - посл._хлопок и газ_экспорт импорт_Голышев_девальвация_22.08.2013" xfId="9532" xr:uid="{00000000-0005-0000-0000-0000030F0000}"/>
    <cellStyle name="_доп. табл по Поручению министра - посл._хлопок и газ_экспорт импорт_Голышев_девальвация_22.08.2013" xfId="9533" xr:uid="{00000000-0005-0000-0000-0000040F0000}"/>
    <cellStyle name="_доп. табл по Поручению министра - посл._экспорт импорт_Голышев_девальвация_22.08.2013" xfId="9534" xr:uid="{00000000-0005-0000-0000-0000050F0000}"/>
    <cellStyle name="_доп. табл по Поручению министра - посл._экспорт импорт_Голышев_девальвация_22.08.2013" xfId="9535" xr:uid="{00000000-0005-0000-0000-0000060F0000}"/>
    <cellStyle name="_доп. табл по Поручению министра - посл._экспорт_импорт-30.12_с учетом замечаний Голышева-ожид" xfId="9536" xr:uid="{00000000-0005-0000-0000-0000070F0000}"/>
    <cellStyle name="_доп. табл по Поручению министра - посл._экспорт_импорт-30.12_с учетом замечаний Голышева-ожид" xfId="9537" xr:uid="{00000000-0005-0000-0000-0000080F0000}"/>
    <cellStyle name="_доп. табл по Поручению министра - посл._экспорт_импорт-30.12_с учетом замечаний Голышева-ожид_импорт_2013_аппарат" xfId="9538" xr:uid="{00000000-0005-0000-0000-0000090F0000}"/>
    <cellStyle name="_доп. табл по Поручению министра - посл._экспорт_импорт-30.12_с учетом замечаний Голышева-ожид_импорт_2013_аппарат" xfId="9539" xr:uid="{00000000-0005-0000-0000-00000A0F0000}"/>
    <cellStyle name="_доп. табл по Поручению министра - посл._экспорт_импорт-30.12_с учетом замечаний Голышева-ожид_импорт_2013_реальный" xfId="9540" xr:uid="{00000000-0005-0000-0000-00000B0F0000}"/>
    <cellStyle name="_доп. табл по Поручению министра - посл._экспорт_импорт-30.12_с учетом замечаний Голышева-ожид_импорт_2013_реальный" xfId="9541" xr:uid="{00000000-0005-0000-0000-00000C0F0000}"/>
    <cellStyle name="_доп. табл по Поручению министра - посл._янв_обл" xfId="9542" xr:uid="{00000000-0005-0000-0000-00000D0F0000}"/>
    <cellStyle name="_доп. табл по Поручению министра - посл._янв_обл" xfId="9543" xr:uid="{00000000-0005-0000-0000-00000E0F0000}"/>
    <cellStyle name="_доп. табл по Поручению министра - посл._Январь 2012г" xfId="9544" xr:uid="{00000000-0005-0000-0000-00000F0F0000}"/>
    <cellStyle name="_доп. табл по Поручению министра - посл._Январь 2012г" xfId="9545" xr:uid="{00000000-0005-0000-0000-0000100F0000}"/>
    <cellStyle name="_доп. табл по Поручению министра - посл._Январь 2012г_Январь - декабрь 2013г" xfId="9546" xr:uid="{00000000-0005-0000-0000-0000110F0000}"/>
    <cellStyle name="_доп. табл по Поручению министра - посл._Январь 2012г_Январь - декабрь 2013г" xfId="9547" xr:uid="{00000000-0005-0000-0000-0000120F0000}"/>
    <cellStyle name="_доп. табл по Поручению министра - посл._Январь 2012г_Январь 2014г. 1-20 дней" xfId="9548" xr:uid="{00000000-0005-0000-0000-0000130F0000}"/>
    <cellStyle name="_доп. табл по Поручению министра - посл._Январь 2012г_Январь 2014г. 1-20 дней" xfId="9549" xr:uid="{00000000-0005-0000-0000-0000140F0000}"/>
    <cellStyle name="_Дустлик 01,10,06" xfId="1692" xr:uid="{00000000-0005-0000-0000-0000150F0000}"/>
    <cellStyle name="_Дустлик 01,10,06" xfId="1693" xr:uid="{00000000-0005-0000-0000-0000160F0000}"/>
    <cellStyle name="_Дустлик 01,10,06" xfId="1694" xr:uid="{00000000-0005-0000-0000-0000170F0000}"/>
    <cellStyle name="_Дустлик 01,10,06" xfId="1695" xr:uid="{00000000-0005-0000-0000-0000180F0000}"/>
    <cellStyle name="_Дустлик 01,10,06_УХКМ ва БИО форма 01. 02. 09" xfId="1696" xr:uid="{00000000-0005-0000-0000-0000190F0000}"/>
    <cellStyle name="_Дустлик 01,10,06_УХКМ ва БИО форма 01. 02. 09" xfId="1697" xr:uid="{00000000-0005-0000-0000-00001A0F0000}"/>
    <cellStyle name="_Дустлик 01,10,06_УХКМ ва БИО форма 01. 02. 09" xfId="1698" xr:uid="{00000000-0005-0000-0000-00001B0F0000}"/>
    <cellStyle name="_Дустлик 01,10,06_УХКМ ва БИО форма 01. 02. 09" xfId="1699" xr:uid="{00000000-0005-0000-0000-00001C0F0000}"/>
    <cellStyle name="_Дустлик 13,10,061 га " xfId="1700" xr:uid="{00000000-0005-0000-0000-00001D0F0000}"/>
    <cellStyle name="_Дустлик 13,10,061 га " xfId="1701" xr:uid="{00000000-0005-0000-0000-00001E0F0000}"/>
    <cellStyle name="_Дустлик 13,10,061 га " xfId="1702" xr:uid="{00000000-0005-0000-0000-00001F0F0000}"/>
    <cellStyle name="_Дустлик 13,10,061 га " xfId="1703" xr:uid="{00000000-0005-0000-0000-0000200F0000}"/>
    <cellStyle name="_Дустлик 13,10,061 га _УХКМ ва БИО форма 01. 02. 09" xfId="1704" xr:uid="{00000000-0005-0000-0000-0000210F0000}"/>
    <cellStyle name="_Дустлик 13,10,061 га _УХКМ ва БИО форма 01. 02. 09" xfId="1705" xr:uid="{00000000-0005-0000-0000-0000220F0000}"/>
    <cellStyle name="_Дустлик 13,10,061 га _УХКМ ва БИО форма 01. 02. 09" xfId="1706" xr:uid="{00000000-0005-0000-0000-0000230F0000}"/>
    <cellStyle name="_Дустлик 13,10,061 га _УХКМ ва БИО форма 01. 02. 09" xfId="1707" xr:uid="{00000000-0005-0000-0000-0000240F0000}"/>
    <cellStyle name="_Дустлик 15,09,06 мониторинг" xfId="1708" xr:uid="{00000000-0005-0000-0000-0000250F0000}"/>
    <cellStyle name="_Дустлик 15,09,06 мониторинг" xfId="1709" xr:uid="{00000000-0005-0000-0000-0000260F0000}"/>
    <cellStyle name="_Дустлик 15,09,06 мониторинг" xfId="1710" xr:uid="{00000000-0005-0000-0000-0000270F0000}"/>
    <cellStyle name="_Дустлик 15,09,06 мониторинг" xfId="1711" xr:uid="{00000000-0005-0000-0000-0000280F0000}"/>
    <cellStyle name="_Дустлик 15,09,06 мониторинг_УХКМ ва БИО форма 01. 02. 09" xfId="1712" xr:uid="{00000000-0005-0000-0000-0000290F0000}"/>
    <cellStyle name="_Дустлик 15,09,06 мониторинг_УХКМ ва БИО форма 01. 02. 09" xfId="1713" xr:uid="{00000000-0005-0000-0000-00002A0F0000}"/>
    <cellStyle name="_Дустлик 15,09,06 мониторинг_УХКМ ва БИО форма 01. 02. 09" xfId="1714" xr:uid="{00000000-0005-0000-0000-00002B0F0000}"/>
    <cellStyle name="_Дустлик 15,09,06 мониторинг_УХКМ ва БИО форма 01. 02. 09" xfId="1715" xr:uid="{00000000-0005-0000-0000-00002C0F0000}"/>
    <cellStyle name="_Дустлик 2-05-07 мониторинг янг" xfId="1716" xr:uid="{00000000-0005-0000-0000-00002D0F0000}"/>
    <cellStyle name="_Дустлик 2-05-07 мониторинг янг" xfId="1717" xr:uid="{00000000-0005-0000-0000-00002E0F0000}"/>
    <cellStyle name="_Дустлик 2-05-07 мониторинг янг" xfId="1718" xr:uid="{00000000-0005-0000-0000-00002F0F0000}"/>
    <cellStyle name="_Дустлик 2-05-07 мониторинг янг" xfId="1719" xr:uid="{00000000-0005-0000-0000-0000300F0000}"/>
    <cellStyle name="_Дустлик 31-05-07 Вилоятга" xfId="1720" xr:uid="{00000000-0005-0000-0000-0000310F0000}"/>
    <cellStyle name="_Дустлик 31-05-07 Вилоятга" xfId="1721" xr:uid="{00000000-0005-0000-0000-0000320F0000}"/>
    <cellStyle name="_Дустлик 31-05-07 Вилоятга" xfId="1722" xr:uid="{00000000-0005-0000-0000-0000330F0000}"/>
    <cellStyle name="_Дустлик 31-05-07 Вилоятга" xfId="1723" xr:uid="{00000000-0005-0000-0000-0000340F0000}"/>
    <cellStyle name="_Дустлик 31-05-07 Вилоятга_УХКМ ва БИО форма 01. 02. 09" xfId="1724" xr:uid="{00000000-0005-0000-0000-0000350F0000}"/>
    <cellStyle name="_Дустлик 31-05-07 Вилоятга_УХКМ ва БИО форма 01. 02. 09" xfId="1725" xr:uid="{00000000-0005-0000-0000-0000360F0000}"/>
    <cellStyle name="_Дустлик 31-05-07 Вилоятга_УХКМ ва БИО форма 01. 02. 09" xfId="1726" xr:uid="{00000000-0005-0000-0000-0000370F0000}"/>
    <cellStyle name="_Дустлик 31-05-07 Вилоятга_УХКМ ва БИО форма 01. 02. 09" xfId="1727" xr:uid="{00000000-0005-0000-0000-0000380F0000}"/>
    <cellStyle name="_Дустлик анализ 30-07-06" xfId="1728" xr:uid="{00000000-0005-0000-0000-0000390F0000}"/>
    <cellStyle name="_Дустлик анализ 30-07-06" xfId="1729" xr:uid="{00000000-0005-0000-0000-00003A0F0000}"/>
    <cellStyle name="_Дустлик анализ 30-07-06" xfId="1730" xr:uid="{00000000-0005-0000-0000-00003B0F0000}"/>
    <cellStyle name="_Дустлик анализ 30-07-06" xfId="1731" xr:uid="{00000000-0005-0000-0000-00003C0F0000}"/>
    <cellStyle name="_Дустлик анализ 30-07-06_УХКМ ва БИО форма 01. 02. 09" xfId="1732" xr:uid="{00000000-0005-0000-0000-00003D0F0000}"/>
    <cellStyle name="_Дустлик анализ 30-07-06_УХКМ ва БИО форма 01. 02. 09" xfId="1733" xr:uid="{00000000-0005-0000-0000-00003E0F0000}"/>
    <cellStyle name="_Дустлик анализ 30-07-06_УХКМ ва БИО форма 01. 02. 09" xfId="1734" xr:uid="{00000000-0005-0000-0000-00003F0F0000}"/>
    <cellStyle name="_Дустлик анализ 30-07-06_УХКМ ва БИО форма 01. 02. 09" xfId="1735" xr:uid="{00000000-0005-0000-0000-0000400F0000}"/>
    <cellStyle name="_Дустлик пахта 04-06-07" xfId="1736" xr:uid="{00000000-0005-0000-0000-0000410F0000}"/>
    <cellStyle name="_Дустлик пахта 04-06-07" xfId="1737" xr:uid="{00000000-0005-0000-0000-0000420F0000}"/>
    <cellStyle name="_Дустлик пахта 04-06-07" xfId="1738" xr:uid="{00000000-0005-0000-0000-0000430F0000}"/>
    <cellStyle name="_Дустлик пахта 04-06-07" xfId="1739" xr:uid="{00000000-0005-0000-0000-0000440F0000}"/>
    <cellStyle name="_Дустлик пахта 16-06-07" xfId="1740" xr:uid="{00000000-0005-0000-0000-0000450F0000}"/>
    <cellStyle name="_Дустлик пахта 16-06-07" xfId="1741" xr:uid="{00000000-0005-0000-0000-0000460F0000}"/>
    <cellStyle name="_Дустлик пахта 16-06-07" xfId="1742" xr:uid="{00000000-0005-0000-0000-0000470F0000}"/>
    <cellStyle name="_Дустлик пахта 16-06-07" xfId="1743" xr:uid="{00000000-0005-0000-0000-0000480F0000}"/>
    <cellStyle name="_Дустлик сводка 08-06-07 й Вилоятга" xfId="1744" xr:uid="{00000000-0005-0000-0000-0000490F0000}"/>
    <cellStyle name="_Дустлик сводка 08-06-07 й Вилоятга" xfId="1745" xr:uid="{00000000-0005-0000-0000-00004A0F0000}"/>
    <cellStyle name="_Дустлик сводка 08-06-07 й Вилоятга" xfId="1746" xr:uid="{00000000-0005-0000-0000-00004B0F0000}"/>
    <cellStyle name="_Дустлик сводка 08-06-07 й Вилоятга" xfId="1747" xr:uid="{00000000-0005-0000-0000-00004C0F0000}"/>
    <cellStyle name="_Дустлик сводка 09-06-07 й Вилоятга" xfId="1748" xr:uid="{00000000-0005-0000-0000-00004D0F0000}"/>
    <cellStyle name="_Дустлик сводка 09-06-07 й Вилоятга" xfId="1749" xr:uid="{00000000-0005-0000-0000-00004E0F0000}"/>
    <cellStyle name="_Дустлик сводка 09-06-07 й Вилоятга" xfId="1750" xr:uid="{00000000-0005-0000-0000-00004F0F0000}"/>
    <cellStyle name="_Дустлик сводка 09-06-07 й Вилоятга" xfId="1751" xr:uid="{00000000-0005-0000-0000-0000500F0000}"/>
    <cellStyle name="_Дустлик сводка 10-06-07 й Вилоятга" xfId="1752" xr:uid="{00000000-0005-0000-0000-0000510F0000}"/>
    <cellStyle name="_Дустлик сводка 10-06-07 й Вилоятга" xfId="1753" xr:uid="{00000000-0005-0000-0000-0000520F0000}"/>
    <cellStyle name="_Дустлик сводка 10-06-07 й Вилоятга" xfId="1754" xr:uid="{00000000-0005-0000-0000-0000530F0000}"/>
    <cellStyle name="_Дустлик сводка 10-06-07 й Вилоятга" xfId="1755" xr:uid="{00000000-0005-0000-0000-0000540F0000}"/>
    <cellStyle name="_Дустлик сводка 1-06-07" xfId="1756" xr:uid="{00000000-0005-0000-0000-0000550F0000}"/>
    <cellStyle name="_Дустлик сводка 1-06-07" xfId="1757" xr:uid="{00000000-0005-0000-0000-0000560F0000}"/>
    <cellStyle name="_Дустлик сводка 1-06-07" xfId="1758" xr:uid="{00000000-0005-0000-0000-0000570F0000}"/>
    <cellStyle name="_Дустлик сводка 1-06-07" xfId="1759" xr:uid="{00000000-0005-0000-0000-0000580F0000}"/>
    <cellStyle name="_Дустлик сводка 1-06-07_УХКМ ва БИО форма 01. 02. 09" xfId="1760" xr:uid="{00000000-0005-0000-0000-0000590F0000}"/>
    <cellStyle name="_Дустлик сводка 1-06-07_УХКМ ва БИО форма 01. 02. 09" xfId="1761" xr:uid="{00000000-0005-0000-0000-00005A0F0000}"/>
    <cellStyle name="_Дустлик сводка 1-06-07_УХКМ ва БИО форма 01. 02. 09" xfId="1762" xr:uid="{00000000-0005-0000-0000-00005B0F0000}"/>
    <cellStyle name="_Дустлик сводка 1-06-07_УХКМ ва БИО форма 01. 02. 09" xfId="1763" xr:uid="{00000000-0005-0000-0000-00005C0F0000}"/>
    <cellStyle name="_Дустлик сводка 11-06-07 й Вилоятга" xfId="1764" xr:uid="{00000000-0005-0000-0000-00005D0F0000}"/>
    <cellStyle name="_Дустлик сводка 11-06-07 й Вилоятга" xfId="1765" xr:uid="{00000000-0005-0000-0000-00005E0F0000}"/>
    <cellStyle name="_Дустлик сводка 11-06-07 й Вилоятга" xfId="1766" xr:uid="{00000000-0005-0000-0000-00005F0F0000}"/>
    <cellStyle name="_Дустлик сводка 11-06-07 й Вилоятга" xfId="1767" xr:uid="{00000000-0005-0000-0000-0000600F0000}"/>
    <cellStyle name="_Дустлик сводка 13-06-07 й Вилоятга" xfId="1768" xr:uid="{00000000-0005-0000-0000-0000610F0000}"/>
    <cellStyle name="_Дустлик сводка 13-06-07 й Вилоятга" xfId="1769" xr:uid="{00000000-0005-0000-0000-0000620F0000}"/>
    <cellStyle name="_Дустлик сводка 13-06-07 й Вилоятга" xfId="1770" xr:uid="{00000000-0005-0000-0000-0000630F0000}"/>
    <cellStyle name="_Дустлик сводка 13-06-07 й Вилоятга" xfId="1771" xr:uid="{00000000-0005-0000-0000-0000640F0000}"/>
    <cellStyle name="_Ёпилган форма туланган 13-03-07" xfId="1772" xr:uid="{00000000-0005-0000-0000-0000650F0000}"/>
    <cellStyle name="_Ёпилган форма туланган 13-03-07" xfId="1773" xr:uid="{00000000-0005-0000-0000-0000660F0000}"/>
    <cellStyle name="_Ёпилган форма туланган 13-03-07" xfId="1774" xr:uid="{00000000-0005-0000-0000-0000670F0000}"/>
    <cellStyle name="_Ёпилган форма туланган 13-03-07" xfId="1775" xr:uid="{00000000-0005-0000-0000-0000680F0000}"/>
    <cellStyle name="_Ёпилган форма туланган 13-03-07_УХКМ ва БИО форма 01. 02. 09" xfId="1776" xr:uid="{00000000-0005-0000-0000-0000690F0000}"/>
    <cellStyle name="_Ёпилган форма туланган 13-03-07_УХКМ ва БИО форма 01. 02. 09" xfId="1777" xr:uid="{00000000-0005-0000-0000-00006A0F0000}"/>
    <cellStyle name="_Ёпилган форма туланган 13-03-07_УХКМ ва БИО форма 01. 02. 09" xfId="1778" xr:uid="{00000000-0005-0000-0000-00006B0F0000}"/>
    <cellStyle name="_Ёпилган форма туланган 13-03-07_УХКМ ва БИО форма 01. 02. 09" xfId="1779" xr:uid="{00000000-0005-0000-0000-00006C0F0000}"/>
    <cellStyle name="_Жадвал" xfId="1780" xr:uid="{00000000-0005-0000-0000-00006D0F0000}"/>
    <cellStyle name="_Жадвал" xfId="1781" xr:uid="{00000000-0005-0000-0000-00006E0F0000}"/>
    <cellStyle name="_Жадвал" xfId="1782" xr:uid="{00000000-0005-0000-0000-00006F0F0000}"/>
    <cellStyle name="_Жадвал" xfId="1783" xr:uid="{00000000-0005-0000-0000-0000700F0000}"/>
    <cellStyle name="_Жадвал_Апрел кр такс иш хаки тулик 5.04.08 МБ га" xfId="1784" xr:uid="{00000000-0005-0000-0000-0000710F0000}"/>
    <cellStyle name="_Жадвал_Апрел кр такс иш хаки тулик 5.04.08 МБ га" xfId="1785" xr:uid="{00000000-0005-0000-0000-0000720F0000}"/>
    <cellStyle name="_Жадвал_Апрел кр такс иш хаки тулик 5.04.08 МБ га" xfId="1786" xr:uid="{00000000-0005-0000-0000-0000730F0000}"/>
    <cellStyle name="_Жадвал_Апрел кр такс иш хаки тулик 5.04.08 МБ га" xfId="1787" xr:uid="{00000000-0005-0000-0000-0000740F0000}"/>
    <cellStyle name="_Жадвал_ЛИЗИНГ МОНИТОРИНГИ-1.11.08й русумлар буйича" xfId="1788" xr:uid="{00000000-0005-0000-0000-0000750F0000}"/>
    <cellStyle name="_Жадвал_ЛИЗИНГ МОНИТОРИНГИ-1.11.08й русумлар буйича" xfId="1789" xr:uid="{00000000-0005-0000-0000-0000760F0000}"/>
    <cellStyle name="_Жадвал_ЛИЗИНГ МОНИТОРИНГИ-1.11.08й русумлар буйича" xfId="1790" xr:uid="{00000000-0005-0000-0000-0000770F0000}"/>
    <cellStyle name="_Жадвал_ЛИЗИНГ МОНИТОРИНГИ-1.11.08й русумлар буйича" xfId="1791" xr:uid="{00000000-0005-0000-0000-0000780F0000}"/>
    <cellStyle name="_Жадвал_УХКМ ва БИО форма 01. 02. 09" xfId="1792" xr:uid="{00000000-0005-0000-0000-0000790F0000}"/>
    <cellStyle name="_Жадвал_УХКМ ва БИО форма 01. 02. 09" xfId="1793" xr:uid="{00000000-0005-0000-0000-00007A0F0000}"/>
    <cellStyle name="_Жадвал_УХКМ ва БИО форма 01. 02. 09" xfId="1794" xr:uid="{00000000-0005-0000-0000-00007B0F0000}"/>
    <cellStyle name="_Жадвал_УХКМ ва БИО форма 01. 02. 09" xfId="1795" xr:uid="{00000000-0005-0000-0000-00007C0F0000}"/>
    <cellStyle name="_Жиззах Вилоят СВОД" xfId="1796" xr:uid="{00000000-0005-0000-0000-00007D0F0000}"/>
    <cellStyle name="_Жиззах тумани" xfId="1797" xr:uid="{00000000-0005-0000-0000-00007E0F0000}"/>
    <cellStyle name="_Зарбдор туман" xfId="1798" xr:uid="{00000000-0005-0000-0000-00007F0F0000}"/>
    <cellStyle name="_Зарбдор туман" xfId="1799" xr:uid="{00000000-0005-0000-0000-0000800F0000}"/>
    <cellStyle name="_Зарбдор туман" xfId="1800" xr:uid="{00000000-0005-0000-0000-0000810F0000}"/>
    <cellStyle name="_Зарбдор туман" xfId="1801" xr:uid="{00000000-0005-0000-0000-0000820F0000}"/>
    <cellStyle name="_Зафаробод Кредит1111" xfId="1802" xr:uid="{00000000-0005-0000-0000-0000830F0000}"/>
    <cellStyle name="_Зафаробод Кредит1111" xfId="1803" xr:uid="{00000000-0005-0000-0000-0000840F0000}"/>
    <cellStyle name="_Зафаробод Кредит1111" xfId="1804" xr:uid="{00000000-0005-0000-0000-0000850F0000}"/>
    <cellStyle name="_Зафаробод Кредит1111" xfId="1805" xr:uid="{00000000-0005-0000-0000-0000860F0000}"/>
    <cellStyle name="_Зафаробод Кредит1111_Апрел кр такс иш хаки тулик 5.04.08 МБ га" xfId="1806" xr:uid="{00000000-0005-0000-0000-0000870F0000}"/>
    <cellStyle name="_Зафаробод Кредит1111_Апрел кр такс иш хаки тулик 5.04.08 МБ га" xfId="1807" xr:uid="{00000000-0005-0000-0000-0000880F0000}"/>
    <cellStyle name="_Зафаробод Кредит1111_Апрел кр такс иш хаки тулик 5.04.08 МБ га" xfId="1808" xr:uid="{00000000-0005-0000-0000-0000890F0000}"/>
    <cellStyle name="_Зафаробод Кредит1111_Апрел кр такс иш хаки тулик 5.04.08 МБ га" xfId="1809" xr:uid="{00000000-0005-0000-0000-00008A0F0000}"/>
    <cellStyle name="_Зафаробод Кредит1111_ЛИЗИНГ МОНИТОРИНГИ-1.11.08й русумлар буйича" xfId="1810" xr:uid="{00000000-0005-0000-0000-00008B0F0000}"/>
    <cellStyle name="_Зафаробод Кредит1111_ЛИЗИНГ МОНИТОРИНГИ-1.11.08й русумлар буйича" xfId="1811" xr:uid="{00000000-0005-0000-0000-00008C0F0000}"/>
    <cellStyle name="_Зафаробод Кредит1111_ЛИЗИНГ МОНИТОРИНГИ-1.11.08й русумлар буйича" xfId="1812" xr:uid="{00000000-0005-0000-0000-00008D0F0000}"/>
    <cellStyle name="_Зафаробод Кредит1111_ЛИЗИНГ МОНИТОРИНГИ-1.11.08й русумлар буйича" xfId="1813" xr:uid="{00000000-0005-0000-0000-00008E0F0000}"/>
    <cellStyle name="_Зафаробод Кредит1111_УХКМ ва БИО форма 01. 02. 09" xfId="1814" xr:uid="{00000000-0005-0000-0000-00008F0F0000}"/>
    <cellStyle name="_Зафаробод Кредит1111_УХКМ ва БИО форма 01. 02. 09" xfId="1815" xr:uid="{00000000-0005-0000-0000-0000900F0000}"/>
    <cellStyle name="_Зафаробод Кредит1111_УХКМ ва БИО форма 01. 02. 09" xfId="1816" xr:uid="{00000000-0005-0000-0000-0000910F0000}"/>
    <cellStyle name="_Зафаробод Кредит1111_УХКМ ва БИО форма 01. 02. 09" xfId="1817" xr:uid="{00000000-0005-0000-0000-0000920F0000}"/>
    <cellStyle name="_Зафаробод ПТК 1 май" xfId="1818" xr:uid="{00000000-0005-0000-0000-0000930F0000}"/>
    <cellStyle name="_Зафаробод ПТК 1 май" xfId="1819" xr:uid="{00000000-0005-0000-0000-0000940F0000}"/>
    <cellStyle name="_Зафаробод ПТК 1 май" xfId="1820" xr:uid="{00000000-0005-0000-0000-0000950F0000}"/>
    <cellStyle name="_Зафаробод ПТК 1 май" xfId="1821" xr:uid="{00000000-0005-0000-0000-0000960F0000}"/>
    <cellStyle name="_Зафаробод ПТК 1 май_Апрел кр такс иш хаки тулик 5.04.08 МБ га" xfId="1822" xr:uid="{00000000-0005-0000-0000-0000970F0000}"/>
    <cellStyle name="_Зафаробод ПТК 1 май_Апрел кр такс иш хаки тулик 5.04.08 МБ га" xfId="1823" xr:uid="{00000000-0005-0000-0000-0000980F0000}"/>
    <cellStyle name="_Зафаробод-19-олтин" xfId="1824" xr:uid="{00000000-0005-0000-0000-0000990F0000}"/>
    <cellStyle name="_Зафаробод-19-олтин" xfId="1825" xr:uid="{00000000-0005-0000-0000-00009A0F0000}"/>
    <cellStyle name="_Зафаробод-19-олтин" xfId="1826" xr:uid="{00000000-0005-0000-0000-00009B0F0000}"/>
    <cellStyle name="_Зафаробод-19-олтин" xfId="1827" xr:uid="{00000000-0005-0000-0000-00009C0F0000}"/>
    <cellStyle name="_импорт_2012_аппарат_декабрь" xfId="9550" xr:uid="{00000000-0005-0000-0000-00009D0F0000}"/>
    <cellStyle name="_импорт_2012_аппарат_декабрь" xfId="9551" xr:uid="{00000000-0005-0000-0000-00009E0F0000}"/>
    <cellStyle name="_импорт_2012_декабрь" xfId="9552" xr:uid="{00000000-0005-0000-0000-00009F0F0000}"/>
    <cellStyle name="_импорт_2012_декабрь" xfId="9553" xr:uid="{00000000-0005-0000-0000-0000A00F0000}"/>
    <cellStyle name="_ИМПОРТОЗАМЕЩЕНИЕ" xfId="9554" xr:uid="{00000000-0005-0000-0000-0000A10F0000}"/>
    <cellStyle name="_ИМПОРТОЗАМЕЩЕНИЕ" xfId="9555" xr:uid="{00000000-0005-0000-0000-0000A20F0000}"/>
    <cellStyle name="_Иссикхона 20 апрел" xfId="1828" xr:uid="{00000000-0005-0000-0000-0000A30F0000}"/>
    <cellStyle name="_Карор буйича 31 октябр" xfId="1829" xr:uid="{00000000-0005-0000-0000-0000A40F0000}"/>
    <cellStyle name="_Карор буйича 31 октябр_Вилоят СВОД-8" xfId="1830" xr:uid="{00000000-0005-0000-0000-0000A50F0000}"/>
    <cellStyle name="_Карор буйича 31 октябр_Вилоят СВОД-8" xfId="1831" xr:uid="{00000000-0005-0000-0000-0000A60F0000}"/>
    <cellStyle name="_Карор буйича охирги" xfId="1832" xr:uid="{00000000-0005-0000-0000-0000A70F0000}"/>
    <cellStyle name="_Карор буйича охирги" xfId="1833" xr:uid="{00000000-0005-0000-0000-0000A80F0000}"/>
    <cellStyle name="_Книга1 (47)" xfId="1834" xr:uid="{00000000-0005-0000-0000-0000A90F0000}"/>
    <cellStyle name="_Книга1 (47)" xfId="1835" xr:uid="{00000000-0005-0000-0000-0000AA0F0000}"/>
    <cellStyle name="_Книга1 (48)" xfId="1836" xr:uid="{00000000-0005-0000-0000-0000AB0F0000}"/>
    <cellStyle name="_Книга1 (48)" xfId="1837" xr:uid="{00000000-0005-0000-0000-0000AC0F0000}"/>
    <cellStyle name="_Книга5" xfId="9556" xr:uid="{00000000-0005-0000-0000-0000AD0F0000}"/>
    <cellStyle name="_Книга5" xfId="9557" xr:uid="{00000000-0005-0000-0000-0000AE0F0000}"/>
    <cellStyle name="_Книга5_01 МЕСЯЦЕВ_ИМОМУ" xfId="9558" xr:uid="{00000000-0005-0000-0000-0000AF0F0000}"/>
    <cellStyle name="_Книга5_01 МЕСЯЦЕВ_ИМОМУ" xfId="9559" xr:uid="{00000000-0005-0000-0000-0000B00F0000}"/>
    <cellStyle name="_Книга5_Март 2012г" xfId="9560" xr:uid="{00000000-0005-0000-0000-0000B10F0000}"/>
    <cellStyle name="_Книга5_Март 2012г" xfId="9561" xr:uid="{00000000-0005-0000-0000-0000B20F0000}"/>
    <cellStyle name="_Книга5_Март 2012г_полугодие_КМ_06.05.2013_окончат 07.06" xfId="9562" xr:uid="{00000000-0005-0000-0000-0000B30F0000}"/>
    <cellStyle name="_Книга5_Март 2012г_полугодие_КМ_06.05.2013_окончат 07.06" xfId="9563" xr:uid="{00000000-0005-0000-0000-0000B40F0000}"/>
    <cellStyle name="_Книга5_Март 2012г_полугодие_КМ_06.05.2013_окончат 07.06_Январь - декабрь 2013г" xfId="9564" xr:uid="{00000000-0005-0000-0000-0000B50F0000}"/>
    <cellStyle name="_Книга5_Март 2012г_полугодие_КМ_06.05.2013_окончат 07.06_Январь - декабрь 2013г" xfId="9565" xr:uid="{00000000-0005-0000-0000-0000B60F0000}"/>
    <cellStyle name="_Книга5_Март 2012г_полугодие_КМ_06.05.2013_окончат 07.06_Январь 2014г. 1-20 дней" xfId="9566" xr:uid="{00000000-0005-0000-0000-0000B70F0000}"/>
    <cellStyle name="_Книга5_Март 2012г_полугодие_КМ_06.05.2013_окончат 07.06_Январь 2014г. 1-20 дней" xfId="9567" xr:uid="{00000000-0005-0000-0000-0000B80F0000}"/>
    <cellStyle name="_Книга5_Март 2012г_Январь - декабрь 2013г" xfId="9568" xr:uid="{00000000-0005-0000-0000-0000B90F0000}"/>
    <cellStyle name="_Книга5_Март 2012г_Январь - декабрь 2013г" xfId="9569" xr:uid="{00000000-0005-0000-0000-0000BA0F0000}"/>
    <cellStyle name="_Книга5_Март 2012г_Январь 2014г" xfId="9570" xr:uid="{00000000-0005-0000-0000-0000BB0F0000}"/>
    <cellStyle name="_Книга5_Март 2012г_Январь 2014г" xfId="9571" xr:uid="{00000000-0005-0000-0000-0000BC0F0000}"/>
    <cellStyle name="_Книга5_Март 2012г_Январь 2014г. 1-20 дней" xfId="9572" xr:uid="{00000000-0005-0000-0000-0000BD0F0000}"/>
    <cellStyle name="_Книга5_Март 2012г_Январь 2014г. 1-20 дней" xfId="9573" xr:uid="{00000000-0005-0000-0000-0000BE0F0000}"/>
    <cellStyle name="_Книга5_Март 2012г_Январь 2014г_Январь 2014г. 1-20 дней" xfId="9574" xr:uid="{00000000-0005-0000-0000-0000BF0F0000}"/>
    <cellStyle name="_Книга5_Март 2012г_Январь 2014г_Январь 2014г. 1-20 дней" xfId="9575" xr:uid="{00000000-0005-0000-0000-0000C00F0000}"/>
    <cellStyle name="_Книга5_Январь - декабрь 2013г" xfId="9576" xr:uid="{00000000-0005-0000-0000-0000C10F0000}"/>
    <cellStyle name="_Книга5_Январь - декабрь 2013г" xfId="9577" xr:uid="{00000000-0005-0000-0000-0000C20F0000}"/>
    <cellStyle name="_Книга5_Январь 2014г. 1-20 дней" xfId="9578" xr:uid="{00000000-0005-0000-0000-0000C30F0000}"/>
    <cellStyle name="_Книга5_Январь 2014г. 1-20 дней" xfId="9579" xr:uid="{00000000-0005-0000-0000-0000C40F0000}"/>
    <cellStyle name="_Копия ТАБЛИЦА (ЛОКАЛИЗАЦИЯ 2011)" xfId="9580" xr:uid="{00000000-0005-0000-0000-0000C50F0000}"/>
    <cellStyle name="_Копия ТАБЛИЦА (ЛОКАЛИЗАЦИЯ 2011)" xfId="9581" xr:uid="{00000000-0005-0000-0000-0000C60F0000}"/>
    <cellStyle name="_Копия ТАБЛИЦА (ЛОКАЛИЗАЦИЯ 2011) 2" xfId="9582" xr:uid="{00000000-0005-0000-0000-0000C70F0000}"/>
    <cellStyle name="_Копия ТАБЛИЦА (ЛОКАЛИЗАЦИЯ 2011) 2" xfId="9583" xr:uid="{00000000-0005-0000-0000-0000C80F0000}"/>
    <cellStyle name="_Копия ТАБЛИЦА (ЛОКАЛИЗАЦИЯ 2011)_Приложение _1+Свод МЭ (Охирги)" xfId="9584" xr:uid="{00000000-0005-0000-0000-0000C90F0000}"/>
    <cellStyle name="_Копия ТАБЛИЦА (ЛОКАЛИЗАЦИЯ 2011)_Приложение _1+Свод МЭ (Охирги)" xfId="9585" xr:uid="{00000000-0005-0000-0000-0000CA0F0000}"/>
    <cellStyle name="_ЛИЗИНГ МОНИТОРИНГИ-1.11.08й русумлар буйича" xfId="1838" xr:uid="{00000000-0005-0000-0000-0000CB0F0000}"/>
    <cellStyle name="_ЛИЗИНГ МОНИТОРИНГИ-1.11.08й русумлар буйича" xfId="1839" xr:uid="{00000000-0005-0000-0000-0000CC0F0000}"/>
    <cellStyle name="_ЛИЗИНГ МОНИТОРИНГИ-1.11.08й русумлар буйича" xfId="1840" xr:uid="{00000000-0005-0000-0000-0000CD0F0000}"/>
    <cellStyle name="_МАЙ кредит таксимоти 7 май БАНКЛАРГА" xfId="1841" xr:uid="{00000000-0005-0000-0000-0000CE0F0000}"/>
    <cellStyle name="_МАЙ кредит таксимоти 7 май БАНКЛАРГА" xfId="1842" xr:uid="{00000000-0005-0000-0000-0000CF0F0000}"/>
    <cellStyle name="_МАЙ кредит таксимоти 7 май БАНКЛАРГА" xfId="1843" xr:uid="{00000000-0005-0000-0000-0000D00F0000}"/>
    <cellStyle name="_МАЙ кредит таксимоти 7 май БАНКЛАРГА" xfId="1844" xr:uid="{00000000-0005-0000-0000-0000D10F0000}"/>
    <cellStyle name="_МАЙ кредит таксимоти 7 май БАНКЛАРГА_Апрел кр такс иш хаки тулик 5.04.08 МБ га" xfId="1845" xr:uid="{00000000-0005-0000-0000-0000D20F0000}"/>
    <cellStyle name="_МАЙ кредит таксимоти 7 май БАНКЛАРГА_Апрел кр такс иш хаки тулик 5.04.08 МБ га" xfId="1846" xr:uid="{00000000-0005-0000-0000-0000D30F0000}"/>
    <cellStyle name="_Май ойи кредит 14-05-07" xfId="1847" xr:uid="{00000000-0005-0000-0000-0000D40F0000}"/>
    <cellStyle name="_Май ойи кредит 14-05-07" xfId="1848" xr:uid="{00000000-0005-0000-0000-0000D50F0000}"/>
    <cellStyle name="_Май ойи кредит 14-05-07" xfId="1849" xr:uid="{00000000-0005-0000-0000-0000D60F0000}"/>
    <cellStyle name="_Май ойи кредит 14-05-07" xfId="1850" xr:uid="{00000000-0005-0000-0000-0000D70F0000}"/>
    <cellStyle name="_Май ойи кредит 15-05-07 Вилоятга" xfId="1851" xr:uid="{00000000-0005-0000-0000-0000D80F0000}"/>
    <cellStyle name="_Май ойи кредит 15-05-07 Вилоятга" xfId="1852" xr:uid="{00000000-0005-0000-0000-0000D90F0000}"/>
    <cellStyle name="_Май ойи кредит 15-05-07 Вилоятга" xfId="1853" xr:uid="{00000000-0005-0000-0000-0000DA0F0000}"/>
    <cellStyle name="_Май ойи кредит 15-05-07 Вилоятга" xfId="1854" xr:uid="{00000000-0005-0000-0000-0000DB0F0000}"/>
    <cellStyle name="_Май ойи кредит 23-05-07 Вилоятга" xfId="1855" xr:uid="{00000000-0005-0000-0000-0000DC0F0000}"/>
    <cellStyle name="_Май ойи кредит 23-05-07 Вилоятга" xfId="1856" xr:uid="{00000000-0005-0000-0000-0000DD0F0000}"/>
    <cellStyle name="_Май ойи кредит 23-05-07 Вилоятга" xfId="1857" xr:uid="{00000000-0005-0000-0000-0000DE0F0000}"/>
    <cellStyle name="_Май ойи кредит 23-05-07 Вилоятга" xfId="1858" xr:uid="{00000000-0005-0000-0000-0000DF0F0000}"/>
    <cellStyle name="_Макет мониторинг 2009" xfId="1859" xr:uid="{00000000-0005-0000-0000-0000E00F0000}"/>
    <cellStyle name="_Макет мониторинг 2009" xfId="1860" xr:uid="{00000000-0005-0000-0000-0000E10F0000}"/>
    <cellStyle name="_Макет мониторинг 2009_Вилоят СВОД-8" xfId="1861" xr:uid="{00000000-0005-0000-0000-0000E20F0000}"/>
    <cellStyle name="_Макет мониторинг 2009_Вилоят СВОД-8" xfId="1862" xr:uid="{00000000-0005-0000-0000-0000E30F0000}"/>
    <cellStyle name="_Макет мониторинг 2009_Карор буйича охирги" xfId="1863" xr:uid="{00000000-0005-0000-0000-0000E40F0000}"/>
    <cellStyle name="_Макет мониторинг 2009_Карор буйича охирги" xfId="1864" xr:uid="{00000000-0005-0000-0000-0000E50F0000}"/>
    <cellStyle name="_Март 2012г" xfId="9586" xr:uid="{00000000-0005-0000-0000-0000E60F0000}"/>
    <cellStyle name="_Март 2012г" xfId="9587" xr:uid="{00000000-0005-0000-0000-0000E70F0000}"/>
    <cellStyle name="_Март 2012г_полугодие_КМ_06.05.2013_окончат 07.06" xfId="9588" xr:uid="{00000000-0005-0000-0000-0000E80F0000}"/>
    <cellStyle name="_Март 2012г_полугодие_КМ_06.05.2013_окончат 07.06" xfId="9589" xr:uid="{00000000-0005-0000-0000-0000E90F0000}"/>
    <cellStyle name="_Март 2012г_полугодие_КМ_06.05.2013_окончат 07.06_Январь - декабрь 2013г" xfId="9590" xr:uid="{00000000-0005-0000-0000-0000EA0F0000}"/>
    <cellStyle name="_Март 2012г_полугодие_КМ_06.05.2013_окончат 07.06_Январь - декабрь 2013г" xfId="9591" xr:uid="{00000000-0005-0000-0000-0000EB0F0000}"/>
    <cellStyle name="_Март 2012г_полугодие_КМ_06.05.2013_окончат 07.06_Январь 2014г. 1-20 дней" xfId="9592" xr:uid="{00000000-0005-0000-0000-0000EC0F0000}"/>
    <cellStyle name="_Март 2012г_полугодие_КМ_06.05.2013_окончат 07.06_Январь 2014г. 1-20 дней" xfId="9593" xr:uid="{00000000-0005-0000-0000-0000ED0F0000}"/>
    <cellStyle name="_Март 2012г_Январь - декабрь 2013г" xfId="9594" xr:uid="{00000000-0005-0000-0000-0000EE0F0000}"/>
    <cellStyle name="_Март 2012г_Январь - декабрь 2013г" xfId="9595" xr:uid="{00000000-0005-0000-0000-0000EF0F0000}"/>
    <cellStyle name="_Март 2012г_Январь 2014г" xfId="9596" xr:uid="{00000000-0005-0000-0000-0000F00F0000}"/>
    <cellStyle name="_Март 2012г_Январь 2014г" xfId="9597" xr:uid="{00000000-0005-0000-0000-0000F10F0000}"/>
    <cellStyle name="_Март 2012г_Январь 2014г. 1-20 дней" xfId="9598" xr:uid="{00000000-0005-0000-0000-0000F20F0000}"/>
    <cellStyle name="_Март 2012г_Январь 2014г. 1-20 дней" xfId="9599" xr:uid="{00000000-0005-0000-0000-0000F30F0000}"/>
    <cellStyle name="_Март 2012г_Январь 2014г_Январь 2014г. 1-20 дней" xfId="9600" xr:uid="{00000000-0005-0000-0000-0000F40F0000}"/>
    <cellStyle name="_Март 2012г_Январь 2014г_Январь 2014г. 1-20 дней" xfId="9601" xr:uid="{00000000-0005-0000-0000-0000F50F0000}"/>
    <cellStyle name="_Март ойи талаби вилоят" xfId="1865" xr:uid="{00000000-0005-0000-0000-0000F60F0000}"/>
    <cellStyle name="_Март ойи талаби вилоят" xfId="1866" xr:uid="{00000000-0005-0000-0000-0000F70F0000}"/>
    <cellStyle name="_Март ойи талаби вилоят" xfId="1867" xr:uid="{00000000-0005-0000-0000-0000F80F0000}"/>
    <cellStyle name="_Март ойи талаби вилоят" xfId="1868" xr:uid="{00000000-0005-0000-0000-0000F90F0000}"/>
    <cellStyle name="_Март ойига талаб арнасой" xfId="1869" xr:uid="{00000000-0005-0000-0000-0000FA0F0000}"/>
    <cellStyle name="_Март ойига талаб арнасой" xfId="1870" xr:uid="{00000000-0005-0000-0000-0000FB0F0000}"/>
    <cellStyle name="_Март ойига талаб арнасой" xfId="1871" xr:uid="{00000000-0005-0000-0000-0000FC0F0000}"/>
    <cellStyle name="_Март ойига талаб арнасой" xfId="1872" xr:uid="{00000000-0005-0000-0000-0000FD0F0000}"/>
    <cellStyle name="_Март ойига талаб арнасой_УХКМ ва БИО форма 01. 02. 09" xfId="1873" xr:uid="{00000000-0005-0000-0000-0000FE0F0000}"/>
    <cellStyle name="_Март ойига талаб арнасой_УХКМ ва БИО форма 01. 02. 09" xfId="1874" xr:uid="{00000000-0005-0000-0000-0000FF0F0000}"/>
    <cellStyle name="_Март ойига талаб арнасой_УХКМ ва БИО форма 01. 02. 09" xfId="1875" xr:uid="{00000000-0005-0000-0000-000000100000}"/>
    <cellStyle name="_Март ойига талаб арнасой_УХКМ ва БИО форма 01. 02. 09" xfId="1876" xr:uid="{00000000-0005-0000-0000-000001100000}"/>
    <cellStyle name="_МАРТ-СВОД-01" xfId="1877" xr:uid="{00000000-0005-0000-0000-000002100000}"/>
    <cellStyle name="_МАРТ-СВОД-01" xfId="1878" xr:uid="{00000000-0005-0000-0000-000003100000}"/>
    <cellStyle name="_МАРТ-СВОД-01" xfId="1879" xr:uid="{00000000-0005-0000-0000-000004100000}"/>
    <cellStyle name="_МАРТ-СВОД-01" xfId="1880" xr:uid="{00000000-0005-0000-0000-000005100000}"/>
    <cellStyle name="_МВЭС Хусанбой" xfId="1881" xr:uid="{00000000-0005-0000-0000-000006100000}"/>
    <cellStyle name="_МВЭС Хусанбой" xfId="1882" xr:uid="{00000000-0005-0000-0000-000007100000}"/>
    <cellStyle name="_МВЭС Хусанбой 2" xfId="1883" xr:uid="{00000000-0005-0000-0000-000008100000}"/>
    <cellStyle name="_МВЭС Хусанбой 2" xfId="1884" xr:uid="{00000000-0005-0000-0000-000009100000}"/>
    <cellStyle name="_МВЭС Хусанбой 3" xfId="9602" xr:uid="{00000000-0005-0000-0000-00000A100000}"/>
    <cellStyle name="_МВЭС Хусанбой 3" xfId="9603" xr:uid="{00000000-0005-0000-0000-00000B100000}"/>
    <cellStyle name="_МВЭС Хусанбой 4" xfId="9604" xr:uid="{00000000-0005-0000-0000-00000C100000}"/>
    <cellStyle name="_МВЭС Хусанбой 4" xfId="9605" xr:uid="{00000000-0005-0000-0000-00000D100000}"/>
    <cellStyle name="_МВЭС Хусанбой 5" xfId="9606" xr:uid="{00000000-0005-0000-0000-00000E100000}"/>
    <cellStyle name="_МВЭС Хусанбой 5" xfId="9607" xr:uid="{00000000-0005-0000-0000-00000F100000}"/>
    <cellStyle name="_МВЭС Хусанбой_1.Рассмотрительные-1" xfId="9608" xr:uid="{00000000-0005-0000-0000-000010100000}"/>
    <cellStyle name="_МВЭС Хусанбой_1.Рассмотрительные-1" xfId="9609" xr:uid="{00000000-0005-0000-0000-000011100000}"/>
    <cellStyle name="_МВЭС Хусанбой_ИП 2014гг_19112013" xfId="1885" xr:uid="{00000000-0005-0000-0000-000012100000}"/>
    <cellStyle name="_МВЭС Хусанбой_ИП 2014гг_19112013" xfId="1886" xr:uid="{00000000-0005-0000-0000-000013100000}"/>
    <cellStyle name="_МВЭС Хусанбой_объем экспорт" xfId="9610" xr:uid="{00000000-0005-0000-0000-000014100000}"/>
    <cellStyle name="_МВЭС Хусанбой_объем экспорт" xfId="9611" xr:uid="{00000000-0005-0000-0000-000015100000}"/>
    <cellStyle name="_МВЭС Хусанбой_перечень" xfId="1887" xr:uid="{00000000-0005-0000-0000-000016100000}"/>
    <cellStyle name="_МВЭС Хусанбой_перечень" xfId="1888" xr:uid="{00000000-0005-0000-0000-000017100000}"/>
    <cellStyle name="_МВЭС Хусанбой_Приложение _1+Свод МЭ (Охирги)" xfId="9612" xr:uid="{00000000-0005-0000-0000-000018100000}"/>
    <cellStyle name="_МВЭС Хусанбой_Приложение _1+Свод МЭ (Охирги)" xfId="9613" xr:uid="{00000000-0005-0000-0000-000019100000}"/>
    <cellStyle name="_МВЭС Хусанбой_Приложение №1+Свод" xfId="9614" xr:uid="{00000000-0005-0000-0000-00001A100000}"/>
    <cellStyle name="_МВЭС Хусанбой_Приложение №1+Свод" xfId="9615" xr:uid="{00000000-0005-0000-0000-00001B100000}"/>
    <cellStyle name="_МВЭС Хусанбой_Рассмотрительные таблицы" xfId="9616" xr:uid="{00000000-0005-0000-0000-00001C100000}"/>
    <cellStyle name="_МВЭС Хусанбой_Рассмотрительные таблицы" xfId="9617" xr:uid="{00000000-0005-0000-0000-00001D100000}"/>
    <cellStyle name="_МВЭС Хусанбой_Сводная_(Кол-во)" xfId="1889" xr:uid="{00000000-0005-0000-0000-00001E100000}"/>
    <cellStyle name="_МВЭС Хусанбой_Сводная_(Кол-во)" xfId="1890" xr:uid="{00000000-0005-0000-0000-00001F100000}"/>
    <cellStyle name="_МВЭС Хусанбой_Сводный 2013 (ПСД)" xfId="1891" xr:uid="{00000000-0005-0000-0000-000020100000}"/>
    <cellStyle name="_МВЭС Хусанбой_Сводный 2013 (ПСД)" xfId="1892" xr:uid="{00000000-0005-0000-0000-000021100000}"/>
    <cellStyle name="_МВЭС2" xfId="1893" xr:uid="{00000000-0005-0000-0000-000022100000}"/>
    <cellStyle name="_МВЭС2" xfId="1894" xr:uid="{00000000-0005-0000-0000-000023100000}"/>
    <cellStyle name="_МВЭС2 2" xfId="1895" xr:uid="{00000000-0005-0000-0000-000024100000}"/>
    <cellStyle name="_МВЭС2 2" xfId="1896" xr:uid="{00000000-0005-0000-0000-000025100000}"/>
    <cellStyle name="_МВЭС2 3" xfId="9618" xr:uid="{00000000-0005-0000-0000-000026100000}"/>
    <cellStyle name="_МВЭС2 3" xfId="9619" xr:uid="{00000000-0005-0000-0000-000027100000}"/>
    <cellStyle name="_МВЭС2 4" xfId="9620" xr:uid="{00000000-0005-0000-0000-000028100000}"/>
    <cellStyle name="_МВЭС2 4" xfId="9621" xr:uid="{00000000-0005-0000-0000-000029100000}"/>
    <cellStyle name="_МВЭС2 5" xfId="9622" xr:uid="{00000000-0005-0000-0000-00002A100000}"/>
    <cellStyle name="_МВЭС2 5" xfId="9623" xr:uid="{00000000-0005-0000-0000-00002B100000}"/>
    <cellStyle name="_МВЭС2_1.Рассмотрительные-1" xfId="9624" xr:uid="{00000000-0005-0000-0000-00002C100000}"/>
    <cellStyle name="_МВЭС2_1.Рассмотрительные-1" xfId="9625" xr:uid="{00000000-0005-0000-0000-00002D100000}"/>
    <cellStyle name="_МВЭС2_ИП 2014гг_19112013" xfId="1897" xr:uid="{00000000-0005-0000-0000-00002E100000}"/>
    <cellStyle name="_МВЭС2_ИП 2014гг_19112013" xfId="1898" xr:uid="{00000000-0005-0000-0000-00002F100000}"/>
    <cellStyle name="_МВЭС2_объем экспорт" xfId="9626" xr:uid="{00000000-0005-0000-0000-000030100000}"/>
    <cellStyle name="_МВЭС2_объем экспорт" xfId="9627" xr:uid="{00000000-0005-0000-0000-000031100000}"/>
    <cellStyle name="_МВЭС2_перечень" xfId="1899" xr:uid="{00000000-0005-0000-0000-000032100000}"/>
    <cellStyle name="_МВЭС2_перечень" xfId="1900" xr:uid="{00000000-0005-0000-0000-000033100000}"/>
    <cellStyle name="_МВЭС2_Приложение _1+Свод МЭ (Охирги)" xfId="9628" xr:uid="{00000000-0005-0000-0000-000034100000}"/>
    <cellStyle name="_МВЭС2_Приложение _1+Свод МЭ (Охирги)" xfId="9629" xr:uid="{00000000-0005-0000-0000-000035100000}"/>
    <cellStyle name="_МВЭС2_Приложение №1+Свод" xfId="9630" xr:uid="{00000000-0005-0000-0000-000036100000}"/>
    <cellStyle name="_МВЭС2_Приложение №1+Свод" xfId="9631" xr:uid="{00000000-0005-0000-0000-000037100000}"/>
    <cellStyle name="_МВЭС2_Рассмотрительные таблицы" xfId="9632" xr:uid="{00000000-0005-0000-0000-000038100000}"/>
    <cellStyle name="_МВЭС2_Рассмотрительные таблицы" xfId="9633" xr:uid="{00000000-0005-0000-0000-000039100000}"/>
    <cellStyle name="_МВЭС2_Сводная_(Кол-во)" xfId="1901" xr:uid="{00000000-0005-0000-0000-00003A100000}"/>
    <cellStyle name="_МВЭС2_Сводная_(Кол-во)" xfId="1902" xr:uid="{00000000-0005-0000-0000-00003B100000}"/>
    <cellStyle name="_МВЭС2_Сводный 2013 (ПСД)" xfId="1903" xr:uid="{00000000-0005-0000-0000-00003C100000}"/>
    <cellStyle name="_МВЭС2_Сводный 2013 (ПСД)" xfId="1904" xr:uid="{00000000-0005-0000-0000-00003D100000}"/>
    <cellStyle name="_минитех 27 талик" xfId="1905" xr:uid="{00000000-0005-0000-0000-00003E100000}"/>
    <cellStyle name="_Мирзачул 24-10-2007 йил" xfId="1906" xr:uid="{00000000-0005-0000-0000-00003F100000}"/>
    <cellStyle name="_Мирзачул 24-10-2007 йил" xfId="1907" xr:uid="{00000000-0005-0000-0000-000040100000}"/>
    <cellStyle name="_Мирзачул 24-10-2007 йил" xfId="1908" xr:uid="{00000000-0005-0000-0000-000041100000}"/>
    <cellStyle name="_Мирзачул 27-10-2007 йил" xfId="1909" xr:uid="{00000000-0005-0000-0000-000042100000}"/>
    <cellStyle name="_Мирзачул 27-10-2007 йил" xfId="1910" xr:uid="{00000000-0005-0000-0000-000043100000}"/>
    <cellStyle name="_Мирзачул 27-10-2007 йил" xfId="1911" xr:uid="{00000000-0005-0000-0000-000044100000}"/>
    <cellStyle name="_Мирзачул 27-10-2007 йил" xfId="1912" xr:uid="{00000000-0005-0000-0000-000045100000}"/>
    <cellStyle name="_Мирзачул пахта 07-06-07" xfId="1913" xr:uid="{00000000-0005-0000-0000-000046100000}"/>
    <cellStyle name="_Мирзачул пахта 07-06-07" xfId="1914" xr:uid="{00000000-0005-0000-0000-000047100000}"/>
    <cellStyle name="_Мирзачул пахта 07-06-07" xfId="1915" xr:uid="{00000000-0005-0000-0000-000048100000}"/>
    <cellStyle name="_Мирзачул пахта 07-06-07" xfId="1916" xr:uid="{00000000-0005-0000-0000-000049100000}"/>
    <cellStyle name="_Мирзачул пахта 07-06-07_Апрел кр такс иш хаки тулик 5.04.08 МБ га" xfId="1917" xr:uid="{00000000-0005-0000-0000-00004A100000}"/>
    <cellStyle name="_Мирзачул пахта 07-06-07_Апрел кр такс иш хаки тулик 5.04.08 МБ га" xfId="1918" xr:uid="{00000000-0005-0000-0000-00004B100000}"/>
    <cellStyle name="_Мирзачул пахта 16-06-07" xfId="1919" xr:uid="{00000000-0005-0000-0000-00004C100000}"/>
    <cellStyle name="_Мирзачул пахта 16-06-07" xfId="1920" xr:uid="{00000000-0005-0000-0000-00004D100000}"/>
    <cellStyle name="_Мирзачул пахта 16-06-07" xfId="1921" xr:uid="{00000000-0005-0000-0000-00004E100000}"/>
    <cellStyle name="_Мирзачул пахта 16-06-07" xfId="1922" xr:uid="{00000000-0005-0000-0000-00004F100000}"/>
    <cellStyle name="_Мирзачул-16-11-07" xfId="1923" xr:uid="{00000000-0005-0000-0000-000050100000}"/>
    <cellStyle name="_Мирзачул-16-11-07" xfId="1924" xr:uid="{00000000-0005-0000-0000-000051100000}"/>
    <cellStyle name="_Мирзачул-16-11-07" xfId="1925" xr:uid="{00000000-0005-0000-0000-000052100000}"/>
    <cellStyle name="_Мирзачул-16-11-07" xfId="1926" xr:uid="{00000000-0005-0000-0000-000053100000}"/>
    <cellStyle name="_Мирзачул-19-олтин" xfId="1927" xr:uid="{00000000-0005-0000-0000-000054100000}"/>
    <cellStyle name="_Мирзачул-19-олтин" xfId="1928" xr:uid="{00000000-0005-0000-0000-000055100000}"/>
    <cellStyle name="_Мирзачул-19-олтин" xfId="1929" xr:uid="{00000000-0005-0000-0000-000056100000}"/>
    <cellStyle name="_Мирзачул-19-олтин" xfId="1930" xr:uid="{00000000-0005-0000-0000-000057100000}"/>
    <cellStyle name="_Мониторинг 01-05-07 Вилоят" xfId="1931" xr:uid="{00000000-0005-0000-0000-000058100000}"/>
    <cellStyle name="_Мониторинг 01-05-07 Вилоят" xfId="1932" xr:uid="{00000000-0005-0000-0000-000059100000}"/>
    <cellStyle name="_Мониторинг 01-05-07 Вилоят" xfId="1933" xr:uid="{00000000-0005-0000-0000-00005A100000}"/>
    <cellStyle name="_Мониторинг 01-05-07 Вилоят" xfId="1934" xr:uid="{00000000-0005-0000-0000-00005B100000}"/>
    <cellStyle name="_Мониторинг 30-04-07 Вилоят" xfId="1935" xr:uid="{00000000-0005-0000-0000-00005C100000}"/>
    <cellStyle name="_Мониторинг 30-04-07 Вилоят" xfId="1936" xr:uid="{00000000-0005-0000-0000-00005D100000}"/>
    <cellStyle name="_Мониторинг 30-04-07 Вилоят" xfId="1937" xr:uid="{00000000-0005-0000-0000-00005E100000}"/>
    <cellStyle name="_Мониторинг 30-04-07 Вилоят" xfId="1938" xr:uid="{00000000-0005-0000-0000-00005F100000}"/>
    <cellStyle name="_Мониторинг 31,08,06" xfId="1939" xr:uid="{00000000-0005-0000-0000-000060100000}"/>
    <cellStyle name="_Мониторинг 31,08,06" xfId="1940" xr:uid="{00000000-0005-0000-0000-000061100000}"/>
    <cellStyle name="_Мониторинг 31,08,06" xfId="1941" xr:uid="{00000000-0005-0000-0000-000062100000}"/>
    <cellStyle name="_Мониторинг 31,08,06" xfId="1942" xr:uid="{00000000-0005-0000-0000-000063100000}"/>
    <cellStyle name="_Мониторинг 31,08,06_УХКМ ва БИО форма 01. 02. 09" xfId="1943" xr:uid="{00000000-0005-0000-0000-000064100000}"/>
    <cellStyle name="_Мониторинг 31,08,06_УХКМ ва БИО форма 01. 02. 09" xfId="1944" xr:uid="{00000000-0005-0000-0000-000065100000}"/>
    <cellStyle name="_Мониторинг 31,08,06_УХКМ ва БИО форма 01. 02. 09" xfId="1945" xr:uid="{00000000-0005-0000-0000-000066100000}"/>
    <cellStyle name="_Мониторинг 31,08,06_УХКМ ва БИО форма 01. 02. 09" xfId="1946" xr:uid="{00000000-0005-0000-0000-000067100000}"/>
    <cellStyle name="_Мощности за 2010-2015 в МЭ" xfId="1947" xr:uid="{00000000-0005-0000-0000-000068100000}"/>
    <cellStyle name="_Мощности за 2010-2015 в МЭ" xfId="1948" xr:uid="{00000000-0005-0000-0000-000069100000}"/>
    <cellStyle name="_Натур объемы для МЭ согласовано с Шеровым АК УзНГД от14.06.12г" xfId="1949" xr:uid="{00000000-0005-0000-0000-00006A100000}"/>
    <cellStyle name="_Натур объемы для МЭ согласовано с Шеровым АК УзНГД от14.06.12г" xfId="1950" xr:uid="{00000000-0005-0000-0000-00006B100000}"/>
    <cellStyle name="_Новые виды продукции 957" xfId="9634" xr:uid="{00000000-0005-0000-0000-00006C100000}"/>
    <cellStyle name="_Новые виды продукции 957" xfId="9635" xr:uid="{00000000-0005-0000-0000-00006D100000}"/>
    <cellStyle name="_Новые виды продукции 957 2" xfId="9636" xr:uid="{00000000-0005-0000-0000-00006E100000}"/>
    <cellStyle name="_Новые виды продукции 957 2" xfId="9637" xr:uid="{00000000-0005-0000-0000-00006F100000}"/>
    <cellStyle name="_НРМ-2009-2014" xfId="1951" xr:uid="{00000000-0005-0000-0000-000070100000}"/>
    <cellStyle name="_НРМ-2009-2014" xfId="1952" xr:uid="{00000000-0005-0000-0000-000071100000}"/>
    <cellStyle name="_объем экспорт" xfId="9638" xr:uid="{00000000-0005-0000-0000-000072100000}"/>
    <cellStyle name="_объем экспорт" xfId="9639" xr:uid="{00000000-0005-0000-0000-000073100000}"/>
    <cellStyle name="_Ожидаемые рабочие места" xfId="6629" xr:uid="{00000000-0005-0000-0000-000074100000}"/>
    <cellStyle name="_Ожидаемые рабочие места" xfId="6630" xr:uid="{00000000-0005-0000-0000-000075100000}"/>
    <cellStyle name="_олтингугут" xfId="1953" xr:uid="{00000000-0005-0000-0000-000076100000}"/>
    <cellStyle name="_олтингугут" xfId="1954" xr:uid="{00000000-0005-0000-0000-000077100000}"/>
    <cellStyle name="_олтингугут" xfId="1955" xr:uid="{00000000-0005-0000-0000-000078100000}"/>
    <cellStyle name="_олтингугут" xfId="1956" xr:uid="{00000000-0005-0000-0000-000079100000}"/>
    <cellStyle name="_олтингугут_УХКМ ва БИО форма 01. 02. 09" xfId="1957" xr:uid="{00000000-0005-0000-0000-00007A100000}"/>
    <cellStyle name="_олтингугут_УХКМ ва БИО форма 01. 02. 09" xfId="1958" xr:uid="{00000000-0005-0000-0000-00007B100000}"/>
    <cellStyle name="_олтингугут_УХКМ ва БИО форма 01. 02. 09" xfId="1959" xr:uid="{00000000-0005-0000-0000-00007C100000}"/>
    <cellStyle name="_олтингугут_УХКМ ва БИО форма 01. 02. 09" xfId="1960" xr:uid="{00000000-0005-0000-0000-00007D100000}"/>
    <cellStyle name="_П+Г-2007 апрел_форма" xfId="1961" xr:uid="{00000000-0005-0000-0000-00007E100000}"/>
    <cellStyle name="_П+Г-2007 апрел_форма" xfId="1962" xr:uid="{00000000-0005-0000-0000-00007F100000}"/>
    <cellStyle name="_П+Г-2007 апрел_форма" xfId="1963" xr:uid="{00000000-0005-0000-0000-000080100000}"/>
    <cellStyle name="_П+Г-2007 апрел_форма" xfId="1964" xr:uid="{00000000-0005-0000-0000-000081100000}"/>
    <cellStyle name="_П+Г-2007 апрел_форма_Апрел кр такс иш хаки тулик 5.04.08 МБ га" xfId="1965" xr:uid="{00000000-0005-0000-0000-000082100000}"/>
    <cellStyle name="_П+Г-2007 апрел_форма_Апрел кр такс иш хаки тулик 5.04.08 МБ га" xfId="1966" xr:uid="{00000000-0005-0000-0000-000083100000}"/>
    <cellStyle name="_П+Г-2007 МАЙ_18" xfId="1967" xr:uid="{00000000-0005-0000-0000-000084100000}"/>
    <cellStyle name="_П+Г-2007 МАЙ_18" xfId="1968" xr:uid="{00000000-0005-0000-0000-000085100000}"/>
    <cellStyle name="_П+Г-2007 МАЙ_18" xfId="1969" xr:uid="{00000000-0005-0000-0000-000086100000}"/>
    <cellStyle name="_П+Г-2007 МАЙ_18" xfId="1970" xr:uid="{00000000-0005-0000-0000-000087100000}"/>
    <cellStyle name="_П+Г-2007 МАЙ_18_Апрел кр такс иш хаки тулик 5.04.08 МБ га" xfId="1971" xr:uid="{00000000-0005-0000-0000-000088100000}"/>
    <cellStyle name="_П+Г-2007 МАЙ_18_Апрел кр такс иш хаки тулик 5.04.08 МБ га" xfId="1972" xr:uid="{00000000-0005-0000-0000-000089100000}"/>
    <cellStyle name="_П+Г-2007 МАЙ_янги" xfId="1973" xr:uid="{00000000-0005-0000-0000-00008A100000}"/>
    <cellStyle name="_П+Г-2007 МАЙ_янги" xfId="1974" xr:uid="{00000000-0005-0000-0000-00008B100000}"/>
    <cellStyle name="_П+Г-2007 МАЙ_янги" xfId="1975" xr:uid="{00000000-0005-0000-0000-00008C100000}"/>
    <cellStyle name="_П+Г-2007 МАЙ_янги" xfId="1976" xr:uid="{00000000-0005-0000-0000-00008D100000}"/>
    <cellStyle name="_П+Г-2007 МАЙ_янги_Апрел кр такс иш хаки тулик 5.04.08 МБ га" xfId="1977" xr:uid="{00000000-0005-0000-0000-00008E100000}"/>
    <cellStyle name="_П+Г-2007 МАЙ_янги_Апрел кр такс иш хаки тулик 5.04.08 МБ га" xfId="1978" xr:uid="{00000000-0005-0000-0000-00008F100000}"/>
    <cellStyle name="_ПАХТА КРЕДИТ 2008 МАРТ " xfId="1979" xr:uid="{00000000-0005-0000-0000-000090100000}"/>
    <cellStyle name="_ПАХТА КРЕДИТ 2008 МАРТ " xfId="1980" xr:uid="{00000000-0005-0000-0000-000091100000}"/>
    <cellStyle name="_ПАХТА КРЕДИТ 2008 МАРТ " xfId="1981" xr:uid="{00000000-0005-0000-0000-000092100000}"/>
    <cellStyle name="_ПАХТА КРЕДИТ 2008 МАРТ " xfId="1982" xr:uid="{00000000-0005-0000-0000-000093100000}"/>
    <cellStyle name="_Пахта-2007 апрел кредит" xfId="1983" xr:uid="{00000000-0005-0000-0000-000094100000}"/>
    <cellStyle name="_Пахта-2007 апрел кредит" xfId="1984" xr:uid="{00000000-0005-0000-0000-000095100000}"/>
    <cellStyle name="_Пахта-2007 апрел кредит" xfId="1985" xr:uid="{00000000-0005-0000-0000-000096100000}"/>
    <cellStyle name="_Пахта-2007 апрел кредит" xfId="1986" xr:uid="{00000000-0005-0000-0000-000097100000}"/>
    <cellStyle name="_Пахта-2007 апрел кредит_Апрел кр такс иш хаки тулик 5.04.08 МБ га" xfId="1987" xr:uid="{00000000-0005-0000-0000-000098100000}"/>
    <cellStyle name="_Пахта-2007 апрел кредит_Апрел кр такс иш хаки тулик 5.04.08 МБ га" xfId="1988" xr:uid="{00000000-0005-0000-0000-000099100000}"/>
    <cellStyle name="_Пахта-2007 апрел кредит_Апрел кр такс иш хаки тулик 5.04.08 МБ га" xfId="1989" xr:uid="{00000000-0005-0000-0000-00009A100000}"/>
    <cellStyle name="_Пахта-2007 апрел кредит_Апрел кр такс иш хаки тулик 5.04.08 МБ га" xfId="1990" xr:uid="{00000000-0005-0000-0000-00009B100000}"/>
    <cellStyle name="_Пахта-2007 апрел кредит_ЛИЗИНГ МОНИТОРИНГИ-1.11.08й русумлар буйича" xfId="1991" xr:uid="{00000000-0005-0000-0000-00009C100000}"/>
    <cellStyle name="_Пахта-2007 апрел кредит_ЛИЗИНГ МОНИТОРИНГИ-1.11.08й русумлар буйича" xfId="1992" xr:uid="{00000000-0005-0000-0000-00009D100000}"/>
    <cellStyle name="_Пахта-2007 апрел кредит_ЛИЗИНГ МОНИТОРИНГИ-1.11.08й русумлар буйича" xfId="1993" xr:uid="{00000000-0005-0000-0000-00009E100000}"/>
    <cellStyle name="_Пахта-2007 апрел кредит_ЛИЗИНГ МОНИТОРИНГИ-1.11.08й русумлар буйича" xfId="1994" xr:uid="{00000000-0005-0000-0000-00009F100000}"/>
    <cellStyle name="_Пахта-2007 апрел кредит_УХКМ ва БИО форма 01. 02. 09" xfId="1995" xr:uid="{00000000-0005-0000-0000-0000A0100000}"/>
    <cellStyle name="_Пахта-2007 апрел кредит_УХКМ ва БИО форма 01. 02. 09" xfId="1996" xr:uid="{00000000-0005-0000-0000-0000A1100000}"/>
    <cellStyle name="_Пахта-2007 апрел кредит_УХКМ ва БИО форма 01. 02. 09" xfId="1997" xr:uid="{00000000-0005-0000-0000-0000A2100000}"/>
    <cellStyle name="_Пахта-2007 апрел кредит_УХКМ ва БИО форма 01. 02. 09" xfId="1998" xr:uid="{00000000-0005-0000-0000-0000A3100000}"/>
    <cellStyle name="_Пахта-Галла-Апрел-Кредит" xfId="1999" xr:uid="{00000000-0005-0000-0000-0000A4100000}"/>
    <cellStyle name="_Пахта-Галла-Апрел-Кредит" xfId="2000" xr:uid="{00000000-0005-0000-0000-0000A5100000}"/>
    <cellStyle name="_Пахта-Галла-Апрел-Кредит" xfId="2001" xr:uid="{00000000-0005-0000-0000-0000A6100000}"/>
    <cellStyle name="_Пахта-Галла-Апрел-Кредит" xfId="2002" xr:uid="{00000000-0005-0000-0000-0000A7100000}"/>
    <cellStyle name="_Пахта-Галла-Апрел-Кредит_Апрел кр такс иш хаки тулик 5.04.08 МБ га" xfId="2003" xr:uid="{00000000-0005-0000-0000-0000A8100000}"/>
    <cellStyle name="_Пахта-Галла-Апрел-Кредит_Апрел кр такс иш хаки тулик 5.04.08 МБ га" xfId="2004" xr:uid="{00000000-0005-0000-0000-0000A9100000}"/>
    <cellStyle name="_Пахта-Галла-Апрел-Кредит_Апрел кр такс иш хаки тулик 5.04.08 МБ га" xfId="2005" xr:uid="{00000000-0005-0000-0000-0000AA100000}"/>
    <cellStyle name="_Пахта-Галла-Апрел-Кредит_Апрел кр такс иш хаки тулик 5.04.08 МБ га" xfId="2006" xr:uid="{00000000-0005-0000-0000-0000AB100000}"/>
    <cellStyle name="_Пахта-Галла-Апрел-Кредит_ЛИЗИНГ МОНИТОРИНГИ-1.11.08й русумлар буйича" xfId="2007" xr:uid="{00000000-0005-0000-0000-0000AC100000}"/>
    <cellStyle name="_Пахта-Галла-Апрел-Кредит_ЛИЗИНГ МОНИТОРИНГИ-1.11.08й русумлар буйича" xfId="2008" xr:uid="{00000000-0005-0000-0000-0000AD100000}"/>
    <cellStyle name="_Пахта-Галла-Апрел-Кредит_ЛИЗИНГ МОНИТОРИНГИ-1.11.08й русумлар буйича" xfId="2009" xr:uid="{00000000-0005-0000-0000-0000AE100000}"/>
    <cellStyle name="_Пахта-Галла-Апрел-Кредит_ЛИЗИНГ МОНИТОРИНГИ-1.11.08й русумлар буйича" xfId="2010" xr:uid="{00000000-0005-0000-0000-0000AF100000}"/>
    <cellStyle name="_Пахта-Галла-Апрел-Кредит_УХКМ ва БИО форма 01. 02. 09" xfId="2011" xr:uid="{00000000-0005-0000-0000-0000B0100000}"/>
    <cellStyle name="_Пахта-Галла-Апрел-Кредит_УХКМ ва БИО форма 01. 02. 09" xfId="2012" xr:uid="{00000000-0005-0000-0000-0000B1100000}"/>
    <cellStyle name="_Пахта-Галла-Апрел-Кредит_УХКМ ва БИО форма 01. 02. 09" xfId="2013" xr:uid="{00000000-0005-0000-0000-0000B2100000}"/>
    <cellStyle name="_Пахта-Галла-Апрел-Кредит_УХКМ ва БИО форма 01. 02. 09" xfId="2014" xr:uid="{00000000-0005-0000-0000-0000B3100000}"/>
    <cellStyle name="_Пахта-Галла-Май-Кредит" xfId="2015" xr:uid="{00000000-0005-0000-0000-0000B4100000}"/>
    <cellStyle name="_Пахта-Галла-Май-Кредит" xfId="2016" xr:uid="{00000000-0005-0000-0000-0000B5100000}"/>
    <cellStyle name="_Пахта-Галла-Май-Кредит" xfId="2017" xr:uid="{00000000-0005-0000-0000-0000B6100000}"/>
    <cellStyle name="_Пахта-Галла-Май-Кредит" xfId="2018" xr:uid="{00000000-0005-0000-0000-0000B7100000}"/>
    <cellStyle name="_Пахта-Галла-Май-Кредит_Апрел кр такс иш хаки тулик 5.04.08 МБ га" xfId="2019" xr:uid="{00000000-0005-0000-0000-0000B8100000}"/>
    <cellStyle name="_Пахта-Галла-Май-Кредит_Апрел кр такс иш хаки тулик 5.04.08 МБ га" xfId="2020" xr:uid="{00000000-0005-0000-0000-0000B9100000}"/>
    <cellStyle name="_Пахта-Галла-Май-Кредит_Апрел кр такс иш хаки тулик 5.04.08 МБ га" xfId="2021" xr:uid="{00000000-0005-0000-0000-0000BA100000}"/>
    <cellStyle name="_Пахта-Галла-Май-Кредит_Апрел кр такс иш хаки тулик 5.04.08 МБ га" xfId="2022" xr:uid="{00000000-0005-0000-0000-0000BB100000}"/>
    <cellStyle name="_Пахта-Галла-Май-Кредит_ЛИЗИНГ МОНИТОРИНГИ-1.11.08й русумлар буйича" xfId="2023" xr:uid="{00000000-0005-0000-0000-0000BC100000}"/>
    <cellStyle name="_Пахта-Галла-Май-Кредит_ЛИЗИНГ МОНИТОРИНГИ-1.11.08й русумлар буйича" xfId="2024" xr:uid="{00000000-0005-0000-0000-0000BD100000}"/>
    <cellStyle name="_Пахта-Галла-Май-Кредит_ЛИЗИНГ МОНИТОРИНГИ-1.11.08й русумлар буйича" xfId="2025" xr:uid="{00000000-0005-0000-0000-0000BE100000}"/>
    <cellStyle name="_Пахта-Галла-Май-Кредит_ЛИЗИНГ МОНИТОРИНГИ-1.11.08й русумлар буйича" xfId="2026" xr:uid="{00000000-0005-0000-0000-0000BF100000}"/>
    <cellStyle name="_Пахта-Галла-Май-Кредит_УХКМ ва БИО форма 01. 02. 09" xfId="2027" xr:uid="{00000000-0005-0000-0000-0000C0100000}"/>
    <cellStyle name="_Пахта-Галла-Май-Кредит_УХКМ ва БИО форма 01. 02. 09" xfId="2028" xr:uid="{00000000-0005-0000-0000-0000C1100000}"/>
    <cellStyle name="_Пахта-Галла-Май-Кредит_УХКМ ва БИО форма 01. 02. 09" xfId="2029" xr:uid="{00000000-0005-0000-0000-0000C2100000}"/>
    <cellStyle name="_Пахта-Галла-Май-Кредит_УХКМ ва БИО форма 01. 02. 09" xfId="2030" xr:uid="{00000000-0005-0000-0000-0000C3100000}"/>
    <cellStyle name="_Пахта-Сентябр" xfId="2031" xr:uid="{00000000-0005-0000-0000-0000C4100000}"/>
    <cellStyle name="_Пахта-Сентябр" xfId="2032" xr:uid="{00000000-0005-0000-0000-0000C5100000}"/>
    <cellStyle name="_Пахта-Сентябр" xfId="2033" xr:uid="{00000000-0005-0000-0000-0000C6100000}"/>
    <cellStyle name="_Пахта-Сентябр" xfId="2034" xr:uid="{00000000-0005-0000-0000-0000C7100000}"/>
    <cellStyle name="_Пахта-Сентябр_Апрел кр такс иш хаки тулик 5.04.08 МБ га" xfId="2035" xr:uid="{00000000-0005-0000-0000-0000C8100000}"/>
    <cellStyle name="_Пахта-Сентябр_Апрел кр такс иш хаки тулик 5.04.08 МБ га" xfId="2036" xr:uid="{00000000-0005-0000-0000-0000C9100000}"/>
    <cellStyle name="_ПАХТА-Тех.карта" xfId="2037" xr:uid="{00000000-0005-0000-0000-0000CA100000}"/>
    <cellStyle name="_ПАХТА-Тех.карта" xfId="2038" xr:uid="{00000000-0005-0000-0000-0000CB100000}"/>
    <cellStyle name="_ПАХТА-Тех.карта" xfId="2039" xr:uid="{00000000-0005-0000-0000-0000CC100000}"/>
    <cellStyle name="_ПАХТА-Тех.карта" xfId="2040" xr:uid="{00000000-0005-0000-0000-0000CD100000}"/>
    <cellStyle name="_ПАХТА-Тех.карта_УХКМ ва БИО форма 01. 02. 09" xfId="2041" xr:uid="{00000000-0005-0000-0000-0000CE100000}"/>
    <cellStyle name="_ПАХТА-Тех.карта_УХКМ ва БИО форма 01. 02. 09" xfId="2042" xr:uid="{00000000-0005-0000-0000-0000CF100000}"/>
    <cellStyle name="_ПАХТА-Тех.карта_УХКМ ва БИО форма 01. 02. 09" xfId="2043" xr:uid="{00000000-0005-0000-0000-0000D0100000}"/>
    <cellStyle name="_ПАХТА-Тех.карта_УХКМ ва БИО форма 01. 02. 09" xfId="2044" xr:uid="{00000000-0005-0000-0000-0000D1100000}"/>
    <cellStyle name="_П-Г-Апрел-2 ЯРМИ" xfId="2045" xr:uid="{00000000-0005-0000-0000-0000D2100000}"/>
    <cellStyle name="_П-Г-Апрел-2 ЯРМИ" xfId="2046" xr:uid="{00000000-0005-0000-0000-0000D3100000}"/>
    <cellStyle name="_П-Г-Апрел-2 ЯРМИ" xfId="2047" xr:uid="{00000000-0005-0000-0000-0000D4100000}"/>
    <cellStyle name="_П-Г-Апрел-2 ЯРМИ" xfId="2048" xr:uid="{00000000-0005-0000-0000-0000D5100000}"/>
    <cellStyle name="_П-Г-Апрел-2 ЯРМИ_Апрел кр такс иш хаки тулик 5.04.08 МБ га" xfId="2049" xr:uid="{00000000-0005-0000-0000-0000D6100000}"/>
    <cellStyle name="_П-Г-Апрел-2 ЯРМИ_Апрел кр такс иш хаки тулик 5.04.08 МБ га" xfId="2050" xr:uid="{00000000-0005-0000-0000-0000D7100000}"/>
    <cellStyle name="_П-Г-Апрел-2 ЯРМИ_Апрел кр такс иш хаки тулик 5.04.08 МБ га" xfId="2051" xr:uid="{00000000-0005-0000-0000-0000D8100000}"/>
    <cellStyle name="_П-Г-Апрел-2 ЯРМИ_Апрел кр такс иш хаки тулик 5.04.08 МБ га" xfId="2052" xr:uid="{00000000-0005-0000-0000-0000D9100000}"/>
    <cellStyle name="_П-Г-Апрел-2 ЯРМИ_ЛИЗИНГ МОНИТОРИНГИ-1.11.08й русумлар буйича" xfId="2053" xr:uid="{00000000-0005-0000-0000-0000DA100000}"/>
    <cellStyle name="_П-Г-Апрел-2 ЯРМИ_ЛИЗИНГ МОНИТОРИНГИ-1.11.08й русумлар буйича" xfId="2054" xr:uid="{00000000-0005-0000-0000-0000DB100000}"/>
    <cellStyle name="_П-Г-Апрел-2 ЯРМИ_ЛИЗИНГ МОНИТОРИНГИ-1.11.08й русумлар буйича" xfId="2055" xr:uid="{00000000-0005-0000-0000-0000DC100000}"/>
    <cellStyle name="_П-Г-Апрел-2 ЯРМИ_ЛИЗИНГ МОНИТОРИНГИ-1.11.08й русумлар буйича" xfId="2056" xr:uid="{00000000-0005-0000-0000-0000DD100000}"/>
    <cellStyle name="_П-Г-Апрел-2 ЯРМИ_УХКМ ва БИО форма 01. 02. 09" xfId="2057" xr:uid="{00000000-0005-0000-0000-0000DE100000}"/>
    <cellStyle name="_П-Г-Апрел-2 ЯРМИ_УХКМ ва БИО форма 01. 02. 09" xfId="2058" xr:uid="{00000000-0005-0000-0000-0000DF100000}"/>
    <cellStyle name="_П-Г-Апрел-2 ЯРМИ_УХКМ ва БИО форма 01. 02. 09" xfId="2059" xr:uid="{00000000-0005-0000-0000-0000E0100000}"/>
    <cellStyle name="_П-Г-Апрел-2 ЯРМИ_УХКМ ва БИО форма 01. 02. 09" xfId="2060" xr:uid="{00000000-0005-0000-0000-0000E1100000}"/>
    <cellStyle name="_прил. и рассм.-26.12 (version 1)" xfId="9640" xr:uid="{00000000-0005-0000-0000-0000E2100000}"/>
    <cellStyle name="_прил. и рассм.-26.12 (version 1)" xfId="9641" xr:uid="{00000000-0005-0000-0000-0000E3100000}"/>
    <cellStyle name="_Приложение №1+Свод" xfId="9642" xr:uid="{00000000-0005-0000-0000-0000E4100000}"/>
    <cellStyle name="_Приложение №1+Свод" xfId="9643" xr:uid="{00000000-0005-0000-0000-0000E5100000}"/>
    <cellStyle name="_ПРОГНОЗ  2009  ЙИЛ 22" xfId="2061" xr:uid="{00000000-0005-0000-0000-0000E6100000}"/>
    <cellStyle name="_прогноз 2013г." xfId="2062" xr:uid="{00000000-0005-0000-0000-0000E7100000}"/>
    <cellStyle name="_прогноз 2013г._Промышленность  исправленная мощность" xfId="2063" xr:uid="{00000000-0005-0000-0000-0000E8100000}"/>
    <cellStyle name="_прогноз 2013г._Промышленность  исправленная мощность" xfId="2064" xr:uid="{00000000-0005-0000-0000-0000E9100000}"/>
    <cellStyle name="_прогноз 2013г._Промышленность111111" xfId="2065" xr:uid="{00000000-0005-0000-0000-0000EA100000}"/>
    <cellStyle name="_прогноз 2013г._Промышленность111111" xfId="2066" xr:uid="{00000000-0005-0000-0000-0000EB100000}"/>
    <cellStyle name="_прогноз 2014г. 30.05.11г." xfId="2067" xr:uid="{00000000-0005-0000-0000-0000EC100000}"/>
    <cellStyle name="_прогноз 2014г. 30.05.11г." xfId="2068" xr:uid="{00000000-0005-0000-0000-0000ED100000}"/>
    <cellStyle name="_прогноз 2014г. 30.05.11г._Промышленность  исправленная мощность" xfId="2069" xr:uid="{00000000-0005-0000-0000-0000EE100000}"/>
    <cellStyle name="_прогноз 2014г. 30.05.11г._Промышленность  исправленная мощность" xfId="2070" xr:uid="{00000000-0005-0000-0000-0000EF100000}"/>
    <cellStyle name="_прогноз 2014г. 30.05.11г._Промышленность111111" xfId="2071" xr:uid="{00000000-0005-0000-0000-0000F0100000}"/>
    <cellStyle name="_прогноз 2014г. 30.05.11г._Промышленность111111" xfId="2072" xr:uid="{00000000-0005-0000-0000-0000F1100000}"/>
    <cellStyle name="_Прогноз производства до конца 2011 года 20.04.2011г" xfId="2073" xr:uid="{00000000-0005-0000-0000-0000F2100000}"/>
    <cellStyle name="_Прогноз производства до конца 2011 года 20.04.2011г" xfId="2074" xr:uid="{00000000-0005-0000-0000-0000F3100000}"/>
    <cellStyle name="_Прогноз_2012_24.09.11" xfId="2075" xr:uid="{00000000-0005-0000-0000-0000F4100000}"/>
    <cellStyle name="_Прогноз_2012_24.09.11" xfId="2076" xr:uid="{00000000-0005-0000-0000-0000F5100000}"/>
    <cellStyle name="_прогноз_2013_АП_18.12.2012" xfId="9644" xr:uid="{00000000-0005-0000-0000-0000F6100000}"/>
    <cellStyle name="_прогноз_2013_АП_18.12.2012" xfId="9645" xr:uid="{00000000-0005-0000-0000-0000F7100000}"/>
    <cellStyle name="_прогноз_2013_АП_18.12.2012_Январь - декабрь 2013г" xfId="9646" xr:uid="{00000000-0005-0000-0000-0000F8100000}"/>
    <cellStyle name="_прогноз_2013_АП_18.12.2012_Январь - декабрь 2013г" xfId="9647" xr:uid="{00000000-0005-0000-0000-0000F9100000}"/>
    <cellStyle name="_прогноз_2013_АП_18.12.2012_Январь 2014г. 1-20 дней" xfId="9648" xr:uid="{00000000-0005-0000-0000-0000FA100000}"/>
    <cellStyle name="_прогноз_2013_АП_18.12.2012_Январь 2014г. 1-20 дней" xfId="9649" xr:uid="{00000000-0005-0000-0000-0000FB100000}"/>
    <cellStyle name="_прогноз_2013_соглас_Исмаилов_ВВП" xfId="9650" xr:uid="{00000000-0005-0000-0000-0000FC100000}"/>
    <cellStyle name="_прогноз_2013_соглас_Исмаилов_ВВП" xfId="9651" xr:uid="{00000000-0005-0000-0000-0000FD100000}"/>
    <cellStyle name="_прогноз_2013_соглас_Исмаилов_ВВП_экспорт импорт_Голышев_девальвация_22.08.2013" xfId="9652" xr:uid="{00000000-0005-0000-0000-0000FE100000}"/>
    <cellStyle name="_прогноз_2013_соглас_Исмаилов_ВВП_экспорт импорт_Голышев_девальвация_22.08.2013" xfId="9653" xr:uid="{00000000-0005-0000-0000-0000FF100000}"/>
    <cellStyle name="_прогноз_2013_экспорт110,2" xfId="9654" xr:uid="{00000000-0005-0000-0000-000000110000}"/>
    <cellStyle name="_прогноз_2013_экспорт110,2" xfId="9655" xr:uid="{00000000-0005-0000-0000-000001110000}"/>
    <cellStyle name="_прогноз_2013_экспорт110,2_экспорт импорт_Голышев_девальвация_22.08.2013" xfId="9656" xr:uid="{00000000-0005-0000-0000-000002110000}"/>
    <cellStyle name="_прогноз_2013_экспорт110,2_экспорт импорт_Голышев_девальвация_22.08.2013" xfId="9657" xr:uid="{00000000-0005-0000-0000-000003110000}"/>
    <cellStyle name="_Промышленность  исправленная мощность" xfId="2077" xr:uid="{00000000-0005-0000-0000-000004110000}"/>
    <cellStyle name="_Промышленность  исправленная мощность" xfId="2078" xr:uid="{00000000-0005-0000-0000-000005110000}"/>
    <cellStyle name="_Промышленность Fayz Dekor" xfId="2079" xr:uid="{00000000-0005-0000-0000-000006110000}"/>
    <cellStyle name="_Промышленность Fayz Dekor" xfId="2080" xr:uid="{00000000-0005-0000-0000-000007110000}"/>
    <cellStyle name="_Промышленность111111" xfId="2081" xr:uid="{00000000-0005-0000-0000-000008110000}"/>
    <cellStyle name="_Промышленность111111" xfId="2082" xr:uid="{00000000-0005-0000-0000-000009110000}"/>
    <cellStyle name="_Регион за январь-июнь  2012" xfId="9658" xr:uid="{00000000-0005-0000-0000-00000A110000}"/>
    <cellStyle name="_Регион за январь-июнь  2012" xfId="9659" xr:uid="{00000000-0005-0000-0000-00000B110000}"/>
    <cellStyle name="_Режа апрел кредит 19-04-07 гача" xfId="2083" xr:uid="{00000000-0005-0000-0000-00000C110000}"/>
    <cellStyle name="_Режа апрел кредит 19-04-07 гача" xfId="2084" xr:uid="{00000000-0005-0000-0000-00000D110000}"/>
    <cellStyle name="_Режа апрел кредит 19-04-07 гача" xfId="2085" xr:uid="{00000000-0005-0000-0000-00000E110000}"/>
    <cellStyle name="_Режа апрел кредит 19-04-07 гача" xfId="2086" xr:uid="{00000000-0005-0000-0000-00000F110000}"/>
    <cellStyle name="_СВОД Жадваллар 2008-2012й" xfId="2087" xr:uid="{00000000-0005-0000-0000-000010110000}"/>
    <cellStyle name="_СВОД Жадваллар 2008-2012й" xfId="2088" xr:uid="{00000000-0005-0000-0000-000011110000}"/>
    <cellStyle name="_СВОД Жадваллар 2008-2012й 2" xfId="2089" xr:uid="{00000000-0005-0000-0000-000012110000}"/>
    <cellStyle name="_СВОД Жадваллар 2008-2012й 2" xfId="2090" xr:uid="{00000000-0005-0000-0000-000013110000}"/>
    <cellStyle name="_СВОД Жадваллар 2008-2012й 3" xfId="9660" xr:uid="{00000000-0005-0000-0000-000014110000}"/>
    <cellStyle name="_СВОД Жадваллар 2008-2012й 3" xfId="9661" xr:uid="{00000000-0005-0000-0000-000015110000}"/>
    <cellStyle name="_СВОД Жадваллар 2008-2012й 4" xfId="9662" xr:uid="{00000000-0005-0000-0000-000016110000}"/>
    <cellStyle name="_СВОД Жадваллар 2008-2012й 4" xfId="9663" xr:uid="{00000000-0005-0000-0000-000017110000}"/>
    <cellStyle name="_СВОД Жадваллар 2008-2012й 5" xfId="9664" xr:uid="{00000000-0005-0000-0000-000018110000}"/>
    <cellStyle name="_СВОД Жадваллар 2008-2012й 5" xfId="9665" xr:uid="{00000000-0005-0000-0000-000019110000}"/>
    <cellStyle name="_СВОД Жадваллар 2008-2012й_1.Рассмотрительные-1" xfId="9666" xr:uid="{00000000-0005-0000-0000-00001A110000}"/>
    <cellStyle name="_СВОД Жадваллар 2008-2012й_1.Рассмотрительные-1" xfId="9667" xr:uid="{00000000-0005-0000-0000-00001B110000}"/>
    <cellStyle name="_СВОД Жадваллар 2008-2012й_ИП 2014гг_19112013" xfId="2091" xr:uid="{00000000-0005-0000-0000-00001C110000}"/>
    <cellStyle name="_СВОД Жадваллар 2008-2012й_ИП 2014гг_19112013" xfId="2092" xr:uid="{00000000-0005-0000-0000-00001D110000}"/>
    <cellStyle name="_СВОД Жадваллар 2008-2012й_объем экспорт" xfId="9668" xr:uid="{00000000-0005-0000-0000-00001E110000}"/>
    <cellStyle name="_СВОД Жадваллар 2008-2012й_объем экспорт" xfId="9669" xr:uid="{00000000-0005-0000-0000-00001F110000}"/>
    <cellStyle name="_СВОД Жадваллар 2008-2012й_перечень" xfId="2093" xr:uid="{00000000-0005-0000-0000-000020110000}"/>
    <cellStyle name="_СВОД Жадваллар 2008-2012й_перечень" xfId="2094" xr:uid="{00000000-0005-0000-0000-000021110000}"/>
    <cellStyle name="_СВОД Жадваллар 2008-2012й_Приложение _1+Свод МЭ (Охирги)" xfId="9670" xr:uid="{00000000-0005-0000-0000-000022110000}"/>
    <cellStyle name="_СВОД Жадваллар 2008-2012й_Приложение _1+Свод МЭ (Охирги)" xfId="9671" xr:uid="{00000000-0005-0000-0000-000023110000}"/>
    <cellStyle name="_СВОД Жадваллар 2008-2012й_Приложение №1+Свод" xfId="9672" xr:uid="{00000000-0005-0000-0000-000024110000}"/>
    <cellStyle name="_СВОД Жадваллар 2008-2012й_Приложение №1+Свод" xfId="9673" xr:uid="{00000000-0005-0000-0000-000025110000}"/>
    <cellStyle name="_СВОД Жадваллар 2008-2012й_Рассмотрительные таблицы" xfId="9674" xr:uid="{00000000-0005-0000-0000-000026110000}"/>
    <cellStyle name="_СВОД Жадваллар 2008-2012й_Рассмотрительные таблицы" xfId="9675" xr:uid="{00000000-0005-0000-0000-000027110000}"/>
    <cellStyle name="_СВОД Жадваллар 2008-2012й_СВОД Прогноз 2008-2012й" xfId="2095" xr:uid="{00000000-0005-0000-0000-000028110000}"/>
    <cellStyle name="_СВОД Жадваллар 2008-2012й_СВОД Прогноз 2008-2012й" xfId="2096" xr:uid="{00000000-0005-0000-0000-000029110000}"/>
    <cellStyle name="_СВОД Жадваллар 2008-2012й_СВОД Прогноз 2008-2012й 2" xfId="2097" xr:uid="{00000000-0005-0000-0000-00002A110000}"/>
    <cellStyle name="_СВОД Жадваллар 2008-2012й_СВОД Прогноз 2008-2012й 2" xfId="2098" xr:uid="{00000000-0005-0000-0000-00002B110000}"/>
    <cellStyle name="_СВОД Жадваллар 2008-2012й_СВОД Прогноз 2008-2012й 3" xfId="9676" xr:uid="{00000000-0005-0000-0000-00002C110000}"/>
    <cellStyle name="_СВОД Жадваллар 2008-2012й_СВОД Прогноз 2008-2012й 3" xfId="9677" xr:uid="{00000000-0005-0000-0000-00002D110000}"/>
    <cellStyle name="_СВОД Жадваллар 2008-2012й_СВОД Прогноз 2008-2012й 4" xfId="9678" xr:uid="{00000000-0005-0000-0000-00002E110000}"/>
    <cellStyle name="_СВОД Жадваллар 2008-2012й_СВОД Прогноз 2008-2012й 4" xfId="9679" xr:uid="{00000000-0005-0000-0000-00002F110000}"/>
    <cellStyle name="_СВОД Жадваллар 2008-2012й_СВОД Прогноз 2008-2012й 5" xfId="9680" xr:uid="{00000000-0005-0000-0000-000030110000}"/>
    <cellStyle name="_СВОД Жадваллар 2008-2012й_СВОД Прогноз 2008-2012й 5" xfId="9681" xr:uid="{00000000-0005-0000-0000-000031110000}"/>
    <cellStyle name="_СВОД Жадваллар 2008-2012й_СВОД Прогноз 2008-2012й_1.Рассмотрительные-1" xfId="9682" xr:uid="{00000000-0005-0000-0000-000032110000}"/>
    <cellStyle name="_СВОД Жадваллар 2008-2012й_СВОД Прогноз 2008-2012й_1.Рассмотрительные-1" xfId="9683" xr:uid="{00000000-0005-0000-0000-000033110000}"/>
    <cellStyle name="_СВОД Жадваллар 2008-2012й_СВОД Прогноз 2008-2012й_ИП 2014гг_19112013" xfId="2099" xr:uid="{00000000-0005-0000-0000-000034110000}"/>
    <cellStyle name="_СВОД Жадваллар 2008-2012й_СВОД Прогноз 2008-2012й_ИП 2014гг_19112013" xfId="2100" xr:uid="{00000000-0005-0000-0000-000035110000}"/>
    <cellStyle name="_СВОД Жадваллар 2008-2012й_СВОД Прогноз 2008-2012й_объем экспорт" xfId="9684" xr:uid="{00000000-0005-0000-0000-000036110000}"/>
    <cellStyle name="_СВОД Жадваллар 2008-2012й_СВОД Прогноз 2008-2012й_объем экспорт" xfId="9685" xr:uid="{00000000-0005-0000-0000-000037110000}"/>
    <cellStyle name="_СВОД Жадваллар 2008-2012й_СВОД Прогноз 2008-2012й_перечень" xfId="2101" xr:uid="{00000000-0005-0000-0000-000038110000}"/>
    <cellStyle name="_СВОД Жадваллар 2008-2012й_СВОД Прогноз 2008-2012й_перечень" xfId="2102" xr:uid="{00000000-0005-0000-0000-000039110000}"/>
    <cellStyle name="_СВОД Жадваллар 2008-2012й_СВОД Прогноз 2008-2012й_Приложение _1+Свод МЭ (Охирги)" xfId="9686" xr:uid="{00000000-0005-0000-0000-00003A110000}"/>
    <cellStyle name="_СВОД Жадваллар 2008-2012й_СВОД Прогноз 2008-2012й_Приложение _1+Свод МЭ (Охирги)" xfId="9687" xr:uid="{00000000-0005-0000-0000-00003B110000}"/>
    <cellStyle name="_СВОД Жадваллар 2008-2012й_СВОД Прогноз 2008-2012й_Приложение №1+Свод" xfId="9688" xr:uid="{00000000-0005-0000-0000-00003C110000}"/>
    <cellStyle name="_СВОД Жадваллар 2008-2012й_СВОД Прогноз 2008-2012й_Приложение №1+Свод" xfId="9689" xr:uid="{00000000-0005-0000-0000-00003D110000}"/>
    <cellStyle name="_СВОД Жадваллар 2008-2012й_СВОД Прогноз 2008-2012й_Рассмотрительные таблицы" xfId="9690" xr:uid="{00000000-0005-0000-0000-00003E110000}"/>
    <cellStyle name="_СВОД Жадваллар 2008-2012й_СВОД Прогноз 2008-2012й_Рассмотрительные таблицы" xfId="9691" xr:uid="{00000000-0005-0000-0000-00003F110000}"/>
    <cellStyle name="_СВОД Жадваллар 2008-2012й_СВОД Прогноз 2008-2012й_Сводная_(Кол-во)" xfId="2103" xr:uid="{00000000-0005-0000-0000-000040110000}"/>
    <cellStyle name="_СВОД Жадваллар 2008-2012й_СВОД Прогноз 2008-2012й_Сводная_(Кол-во)" xfId="2104" xr:uid="{00000000-0005-0000-0000-000041110000}"/>
    <cellStyle name="_СВОД Жадваллар 2008-2012й_СВОД Прогноз 2008-2012й_Сводный 2013 (ПСД)" xfId="2105" xr:uid="{00000000-0005-0000-0000-000042110000}"/>
    <cellStyle name="_СВОД Жадваллар 2008-2012й_СВОД Прогноз 2008-2012й_Сводный 2013 (ПСД)" xfId="2106" xr:uid="{00000000-0005-0000-0000-000043110000}"/>
    <cellStyle name="_СВОД Жадваллар 2008-2012й_Сводная_(Кол-во)" xfId="2107" xr:uid="{00000000-0005-0000-0000-000044110000}"/>
    <cellStyle name="_СВОД Жадваллар 2008-2012й_Сводная_(Кол-во)" xfId="2108" xr:uid="{00000000-0005-0000-0000-000045110000}"/>
    <cellStyle name="_СВОД Жадваллар 2008-2012й_Сводный 2013 (ПСД)" xfId="2109" xr:uid="{00000000-0005-0000-0000-000046110000}"/>
    <cellStyle name="_СВОД Жадваллар 2008-2012й_Сводный 2013 (ПСД)" xfId="2110" xr:uid="{00000000-0005-0000-0000-000047110000}"/>
    <cellStyle name="_СВОД жадваллар-2009 6 ой" xfId="2111" xr:uid="{00000000-0005-0000-0000-000048110000}"/>
    <cellStyle name="_СВОД жадваллар-2009 6 ой" xfId="2112" xr:uid="{00000000-0005-0000-0000-000049110000}"/>
    <cellStyle name="_СВОД Прогноз 2008-2012й" xfId="2113" xr:uid="{00000000-0005-0000-0000-00004A110000}"/>
    <cellStyle name="_СВОД Прогноз 2008-2012й" xfId="2114" xr:uid="{00000000-0005-0000-0000-00004B110000}"/>
    <cellStyle name="_СВОД Прогноз 2008-2012й 2" xfId="2115" xr:uid="{00000000-0005-0000-0000-00004C110000}"/>
    <cellStyle name="_СВОД Прогноз 2008-2012й 2" xfId="2116" xr:uid="{00000000-0005-0000-0000-00004D110000}"/>
    <cellStyle name="_СВОД Прогноз 2008-2012й 3" xfId="9692" xr:uid="{00000000-0005-0000-0000-00004E110000}"/>
    <cellStyle name="_СВОД Прогноз 2008-2012й 3" xfId="9693" xr:uid="{00000000-0005-0000-0000-00004F110000}"/>
    <cellStyle name="_СВОД Прогноз 2008-2012й 4" xfId="9694" xr:uid="{00000000-0005-0000-0000-000050110000}"/>
    <cellStyle name="_СВОД Прогноз 2008-2012й 4" xfId="9695" xr:uid="{00000000-0005-0000-0000-000051110000}"/>
    <cellStyle name="_СВОД Прогноз 2008-2012й 5" xfId="9696" xr:uid="{00000000-0005-0000-0000-000052110000}"/>
    <cellStyle name="_СВОД Прогноз 2008-2012й 5" xfId="9697" xr:uid="{00000000-0005-0000-0000-000053110000}"/>
    <cellStyle name="_СВОД Прогноз 2008-2012й_1.Рассмотрительные-1" xfId="9698" xr:uid="{00000000-0005-0000-0000-000054110000}"/>
    <cellStyle name="_СВОД Прогноз 2008-2012й_1.Рассмотрительные-1" xfId="9699" xr:uid="{00000000-0005-0000-0000-000055110000}"/>
    <cellStyle name="_СВОД Прогноз 2008-2012й_ИП 2014гг_19112013" xfId="2117" xr:uid="{00000000-0005-0000-0000-000056110000}"/>
    <cellStyle name="_СВОД Прогноз 2008-2012й_ИП 2014гг_19112013" xfId="2118" xr:uid="{00000000-0005-0000-0000-000057110000}"/>
    <cellStyle name="_СВОД Прогноз 2008-2012й_объем экспорт" xfId="9700" xr:uid="{00000000-0005-0000-0000-000058110000}"/>
    <cellStyle name="_СВОД Прогноз 2008-2012й_объем экспорт" xfId="9701" xr:uid="{00000000-0005-0000-0000-000059110000}"/>
    <cellStyle name="_СВОД Прогноз 2008-2012й_перечень" xfId="2119" xr:uid="{00000000-0005-0000-0000-00005A110000}"/>
    <cellStyle name="_СВОД Прогноз 2008-2012й_перечень" xfId="2120" xr:uid="{00000000-0005-0000-0000-00005B110000}"/>
    <cellStyle name="_СВОД Прогноз 2008-2012й_Приложение _1+Свод МЭ (Охирги)" xfId="9702" xr:uid="{00000000-0005-0000-0000-00005C110000}"/>
    <cellStyle name="_СВОД Прогноз 2008-2012й_Приложение _1+Свод МЭ (Охирги)" xfId="9703" xr:uid="{00000000-0005-0000-0000-00005D110000}"/>
    <cellStyle name="_СВОД Прогноз 2008-2012й_Приложение №1+Свод" xfId="9704" xr:uid="{00000000-0005-0000-0000-00005E110000}"/>
    <cellStyle name="_СВОД Прогноз 2008-2012й_Приложение №1+Свод" xfId="9705" xr:uid="{00000000-0005-0000-0000-00005F110000}"/>
    <cellStyle name="_СВОД Прогноз 2008-2012й_Рассмотрительные таблицы" xfId="9706" xr:uid="{00000000-0005-0000-0000-000060110000}"/>
    <cellStyle name="_СВОД Прогноз 2008-2012й_Рассмотрительные таблицы" xfId="9707" xr:uid="{00000000-0005-0000-0000-000061110000}"/>
    <cellStyle name="_СВОД Прогноз 2008-2012й_Сводная_(Кол-во)" xfId="2121" xr:uid="{00000000-0005-0000-0000-000062110000}"/>
    <cellStyle name="_СВОД Прогноз 2008-2012й_Сводная_(Кол-во)" xfId="2122" xr:uid="{00000000-0005-0000-0000-000063110000}"/>
    <cellStyle name="_СВОД Прогноз 2008-2012й_Сводный 2013 (ПСД)" xfId="2123" xr:uid="{00000000-0005-0000-0000-000064110000}"/>
    <cellStyle name="_СВОД Прогноз 2008-2012й_Сводный 2013 (ПСД)" xfId="2124" xr:uid="{00000000-0005-0000-0000-000065110000}"/>
    <cellStyle name="_Сводная ВЭС" xfId="2125" xr:uid="{00000000-0005-0000-0000-000066110000}"/>
    <cellStyle name="_Сводная ВЭС" xfId="2126" xr:uid="{00000000-0005-0000-0000-000067110000}"/>
    <cellStyle name="_Сводная ВЭС 2" xfId="9708" xr:uid="{00000000-0005-0000-0000-000068110000}"/>
    <cellStyle name="_Сводная ВЭС 2" xfId="9709" xr:uid="{00000000-0005-0000-0000-000069110000}"/>
    <cellStyle name="_Сводная ВЭС 3" xfId="9710" xr:uid="{00000000-0005-0000-0000-00006A110000}"/>
    <cellStyle name="_Сводная ВЭС 3" xfId="9711" xr:uid="{00000000-0005-0000-0000-00006B110000}"/>
    <cellStyle name="_Сводная ВЭС_доля экс" xfId="9712" xr:uid="{00000000-0005-0000-0000-00006C110000}"/>
    <cellStyle name="_Сводная ВЭС_доля экс" xfId="9713" xr:uid="{00000000-0005-0000-0000-00006D110000}"/>
    <cellStyle name="_Сводная ВЭС_прогноз_2014_АП_16.09_КМ_30.09" xfId="9714" xr:uid="{00000000-0005-0000-0000-00006E110000}"/>
    <cellStyle name="_Сводная ВЭС_прогноз_2014_АП_16.09_КМ_30.09" xfId="9715" xr:uid="{00000000-0005-0000-0000-00006F110000}"/>
    <cellStyle name="_Сводная ВЭС_прогноз_2014_КМ_11.09.2013" xfId="9716" xr:uid="{00000000-0005-0000-0000-000070110000}"/>
    <cellStyle name="_Сводная ВЭС_прогноз_2014_КМ_11.09.2013" xfId="9717" xr:uid="{00000000-0005-0000-0000-000071110000}"/>
    <cellStyle name="_Сводная ВЭС_СВОД регионов приложение _2_МВЭС_13.11.2013" xfId="9718" xr:uid="{00000000-0005-0000-0000-000072110000}"/>
    <cellStyle name="_Сводная ВЭС_СВОД регионов приложение _2_МВЭС_13.11.2013" xfId="9719" xr:uid="{00000000-0005-0000-0000-000073110000}"/>
    <cellStyle name="_Сводная ВЭС_экспорт импорт_Голышев_девальвация_16.09.2013" xfId="9720" xr:uid="{00000000-0005-0000-0000-000074110000}"/>
    <cellStyle name="_Сводная ВЭС_экспорт импорт_Голышев_девальвация_16.09.2013" xfId="9721" xr:uid="{00000000-0005-0000-0000-000075110000}"/>
    <cellStyle name="_Солик_форма_епилган_умумий" xfId="2127" xr:uid="{00000000-0005-0000-0000-000076110000}"/>
    <cellStyle name="_Солик_форма_епилган_умумий" xfId="2128" xr:uid="{00000000-0005-0000-0000-000077110000}"/>
    <cellStyle name="_Солик_форма_епилган_умумий" xfId="2129" xr:uid="{00000000-0005-0000-0000-000078110000}"/>
    <cellStyle name="_Солик_форма_епилган_умумий" xfId="2130" xr:uid="{00000000-0005-0000-0000-000079110000}"/>
    <cellStyle name="_Солик_форма_умумий" xfId="2131" xr:uid="{00000000-0005-0000-0000-00007A110000}"/>
    <cellStyle name="_Солик_форма_умумий" xfId="2132" xr:uid="{00000000-0005-0000-0000-00007B110000}"/>
    <cellStyle name="_Солик_форма_умумий" xfId="2133" xr:uid="{00000000-0005-0000-0000-00007C110000}"/>
    <cellStyle name="_Солик_форма_умумий" xfId="2134" xr:uid="{00000000-0005-0000-0000-00007D110000}"/>
    <cellStyle name="_С-р , П Б, Х Б ва бошка банк 1,01,06 дан 25,05,06гача" xfId="2135" xr:uid="{00000000-0005-0000-0000-00007E110000}"/>
    <cellStyle name="_С-р , П Б, Х Б ва бошка банк 1,01,06 дан 25,05,06гача" xfId="2136" xr:uid="{00000000-0005-0000-0000-00007F110000}"/>
    <cellStyle name="_С-р , П Б, Х Б ва бошка банк 1,01,06 дан 25,05,06гача" xfId="2137" xr:uid="{00000000-0005-0000-0000-000080110000}"/>
    <cellStyle name="_С-р , П Б, Х Б ва бошка банк 1,01,06 дан 25,05,06гача" xfId="2138" xr:uid="{00000000-0005-0000-0000-000081110000}"/>
    <cellStyle name="_С-р , П Б, Х Б ва бошка банк 1,01,06 дан 25,05,06гача_Апрел кр такс иш хаки тулик 5.04.08 МБ га" xfId="2139" xr:uid="{00000000-0005-0000-0000-000082110000}"/>
    <cellStyle name="_С-р , П Б, Х Б ва бошка банк 1,01,06 дан 25,05,06гача_Апрел кр такс иш хаки тулик 5.04.08 МБ га" xfId="2140" xr:uid="{00000000-0005-0000-0000-000083110000}"/>
    <cellStyle name="_С-р , П Б, Х Б ва бошка банк 1,01,06 дан 25,05,06гача_ЛИЗИНГ МОНИТОРИНГИ-1.11.08й русумлар буйича" xfId="2141" xr:uid="{00000000-0005-0000-0000-000084110000}"/>
    <cellStyle name="_С-р , П Б, Х Б ва бошка банк 1,01,06 дан 25,05,06гача_ЛИЗИНГ МОНИТОРИНГИ-1.11.08й русумлар буйича" xfId="2142" xr:uid="{00000000-0005-0000-0000-000085110000}"/>
    <cellStyle name="_С-р , П Б, Х Б ва бошка банк 1,01,06 дан 25,05,06гача_УХКМ ва БИО форма 01. 02. 09" xfId="2143" xr:uid="{00000000-0005-0000-0000-000086110000}"/>
    <cellStyle name="_С-р , П Б, Х Б ва бошка банк 1,01,06 дан 25,05,06гача_УХКМ ва БИО форма 01. 02. 09" xfId="2144" xr:uid="{00000000-0005-0000-0000-000087110000}"/>
    <cellStyle name="_С-р , П Б, Х Б ва бошка банк 1,01,06 дан 25,05,06гача_УХКМ ва БИО форма 01. 02. 09" xfId="2145" xr:uid="{00000000-0005-0000-0000-000088110000}"/>
    <cellStyle name="_С-р , П Б, Х Б ва бошка банк 1,01,06 дан 25,05,06гача_УХКМ ва БИО форма 01. 02. 09" xfId="2146" xr:uid="{00000000-0005-0000-0000-000089110000}"/>
    <cellStyle name="_С-р , П Б, Х Б ва бошка банк 1,01,06 дан 25,05,06гача00" xfId="2147" xr:uid="{00000000-0005-0000-0000-00008A110000}"/>
    <cellStyle name="_С-р , П Б, Х Б ва бошка банк 1,01,06 дан 25,05,06гача00" xfId="2148" xr:uid="{00000000-0005-0000-0000-00008B110000}"/>
    <cellStyle name="_С-р , П Б, Х Б ва бошка банк 1,01,06 дан 25,05,06гача00" xfId="2149" xr:uid="{00000000-0005-0000-0000-00008C110000}"/>
    <cellStyle name="_С-р , П Б, Х Б ва бошка банк 1,01,06 дан 25,05,06гача00" xfId="2150" xr:uid="{00000000-0005-0000-0000-00008D110000}"/>
    <cellStyle name="_С-р , П Б, Х Б ва бошка банк 1,01,06 дан 25,05,06гача00_УХКМ ва БИО форма 01. 02. 09" xfId="2151" xr:uid="{00000000-0005-0000-0000-00008E110000}"/>
    <cellStyle name="_С-р , П Б, Х Б ва бошка банк 1,01,06 дан 25,05,06гача00_УХКМ ва БИО форма 01. 02. 09" xfId="2152" xr:uid="{00000000-0005-0000-0000-00008F110000}"/>
    <cellStyle name="_С-р , П Б, Х Б ва бошка банк 1,01,06 дан 25,05,06гача00_УХКМ ва БИО форма 01. 02. 09" xfId="2153" xr:uid="{00000000-0005-0000-0000-000090110000}"/>
    <cellStyle name="_С-р , П Б, Х Б ва бошка банк 1,01,06 дан 25,05,06гача00_УХКМ ва БИО форма 01. 02. 09" xfId="2154" xr:uid="{00000000-0005-0000-0000-000091110000}"/>
    <cellStyle name="_с-с" xfId="6631" xr:uid="{00000000-0005-0000-0000-000092110000}"/>
    <cellStyle name="_с-с" xfId="6632" xr:uid="{00000000-0005-0000-0000-000093110000}"/>
    <cellStyle name="_таб.3п для МинЭкон.2012-13г" xfId="2155" xr:uid="{00000000-0005-0000-0000-000094110000}"/>
    <cellStyle name="_таб.3п для МинЭкон.2012-13г" xfId="2156" xr:uid="{00000000-0005-0000-0000-000095110000}"/>
    <cellStyle name="_Табл.1кв.2011г.ожид" xfId="6633" xr:uid="{00000000-0005-0000-0000-000096110000}"/>
    <cellStyle name="_Табл.1кв.2011г.ожид" xfId="6634" xr:uid="{00000000-0005-0000-0000-000097110000}"/>
    <cellStyle name="_ТЕПЛОЭНЕРГО" xfId="2157" xr:uid="{00000000-0005-0000-0000-000098110000}"/>
    <cellStyle name="_ТНП дамир ака" xfId="2158" xr:uid="{00000000-0005-0000-0000-000099110000}"/>
    <cellStyle name="_Умум ОК" xfId="2159" xr:uid="{00000000-0005-0000-0000-00009A110000}"/>
    <cellStyle name="_Умум ОК" xfId="2160" xr:uid="{00000000-0005-0000-0000-00009B110000}"/>
    <cellStyle name="_Умум ОК_ИМПОРТОЗАМЕЩЕНИЕ" xfId="9722" xr:uid="{00000000-0005-0000-0000-00009C110000}"/>
    <cellStyle name="_Умум ОК_ИМПОРТОЗАМЕЩЕНИЕ" xfId="9723" xr:uid="{00000000-0005-0000-0000-00009D110000}"/>
    <cellStyle name="_Умум ОК_Копия ТАБЛИЦА (ЛОКАЛИЗАЦИЯ 2011)" xfId="9724" xr:uid="{00000000-0005-0000-0000-00009E110000}"/>
    <cellStyle name="_Умум ОК_Копия ТАБЛИЦА (ЛОКАЛИЗАЦИЯ 2011)" xfId="9725" xr:uid="{00000000-0005-0000-0000-00009F110000}"/>
    <cellStyle name="_Умум ОК_Копия ТАБЛИЦА (ЛОКАЛИЗАЦИЯ 2011) 2" xfId="9726" xr:uid="{00000000-0005-0000-0000-0000A0110000}"/>
    <cellStyle name="_Умум ОК_Копия ТАБЛИЦА (ЛОКАЛИЗАЦИЯ 2011) 2" xfId="9727" xr:uid="{00000000-0005-0000-0000-0000A1110000}"/>
    <cellStyle name="_Умум ОК_Копия ТАБЛИЦА (ЛОКАЛИЗАЦИЯ 2011)_2014-2016 (18.11.2013)" xfId="9728" xr:uid="{00000000-0005-0000-0000-0000A2110000}"/>
    <cellStyle name="_Умум ОК_Копия ТАБЛИЦА (ЛОКАЛИЗАЦИЯ 2011)_2014-2016 (18.11.2013)" xfId="9729" xr:uid="{00000000-0005-0000-0000-0000A3110000}"/>
    <cellStyle name="_Умум ОК_Копия ТАБЛИЦА (ЛОКАЛИЗАЦИЯ 2011)_2014-2016 (18.11.2013)_Приложение _1+Свод МЭ (Охирги)" xfId="9730" xr:uid="{00000000-0005-0000-0000-0000A4110000}"/>
    <cellStyle name="_Умум ОК_Копия ТАБЛИЦА (ЛОКАЛИЗАЦИЯ 2011)_2014-2016 (18.11.2013)_Приложение _1+Свод МЭ (Охирги)" xfId="9731" xr:uid="{00000000-0005-0000-0000-0000A5110000}"/>
    <cellStyle name="_Умум ОК_Копия ТАБЛИЦА (ЛОКАЛИЗАЦИЯ 2011)_2014-2016 (20.09.2013г.ОВ)" xfId="9732" xr:uid="{00000000-0005-0000-0000-0000A6110000}"/>
    <cellStyle name="_Умум ОК_Копия ТАБЛИЦА (ЛОКАЛИЗАЦИЯ 2011)_2014-2016 (20.09.2013г.ОВ)" xfId="9733" xr:uid="{00000000-0005-0000-0000-0000A7110000}"/>
    <cellStyle name="_Умум ОК_Копия ТАБЛИЦА (ЛОКАЛИЗАЦИЯ 2011)_2014-2016 (20.09.2013г.ОВ)_Приложение _1+Свод МЭ (Охирги)" xfId="9734" xr:uid="{00000000-0005-0000-0000-0000A8110000}"/>
    <cellStyle name="_Умум ОК_Копия ТАБЛИЦА (ЛОКАЛИЗАЦИЯ 2011)_2014-2016 (20.09.2013г.ОВ)_Приложение _1+Свод МЭ (Охирги)" xfId="9735" xr:uid="{00000000-0005-0000-0000-0000A9110000}"/>
    <cellStyle name="_Умум ОК_Копия ТАБЛИЦА (ЛОКАЛИЗАЦИЯ 2011)_2014-2016 (21.09.2013г.ОВ)" xfId="9736" xr:uid="{00000000-0005-0000-0000-0000AA110000}"/>
    <cellStyle name="_Умум ОК_Копия ТАБЛИЦА (ЛОКАЛИЗАЦИЯ 2011)_2014-2016 (21.09.2013г.ОВ)" xfId="9737" xr:uid="{00000000-0005-0000-0000-0000AB110000}"/>
    <cellStyle name="_Умум ОК_Копия ТАБЛИЦА (ЛОКАЛИЗАЦИЯ 2011)_2014-2016 (21.09.2013г.ОВ)_Приложение _1+Свод МЭ (Охирги)" xfId="9738" xr:uid="{00000000-0005-0000-0000-0000AC110000}"/>
    <cellStyle name="_Умум ОК_Копия ТАБЛИЦА (ЛОКАЛИЗАЦИЯ 2011)_2014-2016 (21.09.2013г.ОВ)_Приложение _1+Свод МЭ (Охирги)" xfId="9739" xr:uid="{00000000-0005-0000-0000-0000AD110000}"/>
    <cellStyle name="_Умум ОК_Копия ТАБЛИЦА (ЛОКАЛИЗАЦИЯ 2011)_2014-2016 (илова 1)" xfId="9740" xr:uid="{00000000-0005-0000-0000-0000AE110000}"/>
    <cellStyle name="_Умум ОК_Копия ТАБЛИЦА (ЛОКАЛИЗАЦИЯ 2011)_2014-2016 (илова 1)" xfId="9741" xr:uid="{00000000-0005-0000-0000-0000AF110000}"/>
    <cellStyle name="_Умум ОК_Копия ТАБЛИЦА (ЛОКАЛИЗАЦИЯ 2011)_2014-2016 (илова 1)_Приложение _1+Свод МЭ (Охирги)" xfId="9742" xr:uid="{00000000-0005-0000-0000-0000B0110000}"/>
    <cellStyle name="_Умум ОК_Копия ТАБЛИЦА (ЛОКАЛИЗАЦИЯ 2011)_2014-2016 (илова 1)_Приложение _1+Свод МЭ (Охирги)" xfId="9743" xr:uid="{00000000-0005-0000-0000-0000B1110000}"/>
    <cellStyle name="_Умум ОК_Копия ТАБЛИЦА (ЛОКАЛИЗАЦИЯ 2011)_2014-2016 (илова 1в1)" xfId="9744" xr:uid="{00000000-0005-0000-0000-0000B2110000}"/>
    <cellStyle name="_Умум ОК_Копия ТАБЛИЦА (ЛОКАЛИЗАЦИЯ 2011)_2014-2016 (илова 1в1)" xfId="9745" xr:uid="{00000000-0005-0000-0000-0000B3110000}"/>
    <cellStyle name="_Умум ОК_Копия ТАБЛИЦА (ЛОКАЛИЗАЦИЯ 2011)_2014-2016 (илова 1в1)_Приложение _1+Свод МЭ (Охирги)" xfId="9746" xr:uid="{00000000-0005-0000-0000-0000B4110000}"/>
    <cellStyle name="_Умум ОК_Копия ТАБЛИЦА (ЛОКАЛИЗАЦИЯ 2011)_2014-2016 (илова 1в1)_Приложение _1+Свод МЭ (Охирги)" xfId="9747" xr:uid="{00000000-0005-0000-0000-0000B5110000}"/>
    <cellStyle name="_Умум ОК_Копия ТАБЛИЦА (ЛОКАЛИЗАЦИЯ 2011)_Приложение _1+Свод МЭ (Охирги)" xfId="9748" xr:uid="{00000000-0005-0000-0000-0000B6110000}"/>
    <cellStyle name="_Умум ОК_Копия ТАБЛИЦА (ЛОКАЛИЗАЦИЯ 2011)_Приложение _1+Свод МЭ (Охирги)" xfId="9749" xr:uid="{00000000-0005-0000-0000-0000B7110000}"/>
    <cellStyle name="_Умум ОК_Новые виды продукции 957" xfId="9750" xr:uid="{00000000-0005-0000-0000-0000B8110000}"/>
    <cellStyle name="_Умум ОК_Новые виды продукции 957" xfId="9751" xr:uid="{00000000-0005-0000-0000-0000B9110000}"/>
    <cellStyle name="_Умум ОК_Новые виды продукции 957 2" xfId="9752" xr:uid="{00000000-0005-0000-0000-0000BA110000}"/>
    <cellStyle name="_Умум ОК_Новые виды продукции 957 2" xfId="9753" xr:uid="{00000000-0005-0000-0000-0000BB110000}"/>
    <cellStyle name="_Умум ОК_объем экспорт" xfId="9754" xr:uid="{00000000-0005-0000-0000-0000BC110000}"/>
    <cellStyle name="_Умум ОК_объем экспорт" xfId="9755" xr:uid="{00000000-0005-0000-0000-0000BD110000}"/>
    <cellStyle name="_Умум ОК_Приложение №1+Свод" xfId="9756" xr:uid="{00000000-0005-0000-0000-0000BE110000}"/>
    <cellStyle name="_Умум ОК_Приложение №1+Свод" xfId="9757" xr:uid="{00000000-0005-0000-0000-0000BF110000}"/>
    <cellStyle name="_Умум ОК_Факт стат" xfId="2161" xr:uid="{00000000-0005-0000-0000-0000C0110000}"/>
    <cellStyle name="_Умум ОК_Факт стат" xfId="2162" xr:uid="{00000000-0005-0000-0000-0000C1110000}"/>
    <cellStyle name="_Умум ОК_Факт стат 2" xfId="2163" xr:uid="{00000000-0005-0000-0000-0000C2110000}"/>
    <cellStyle name="_Умум ОК_Факт стат 2" xfId="2164" xr:uid="{00000000-0005-0000-0000-0000C3110000}"/>
    <cellStyle name="_Умум ОК_Факт стат_1.Рассмотрительные-1" xfId="9758" xr:uid="{00000000-0005-0000-0000-0000C4110000}"/>
    <cellStyle name="_Умум ОК_Факт стат_1.Рассмотрительные-1" xfId="9759" xr:uid="{00000000-0005-0000-0000-0000C5110000}"/>
    <cellStyle name="_Умум ОК_Факт стат_2014-2016 (18.11.2013)" xfId="9760" xr:uid="{00000000-0005-0000-0000-0000C6110000}"/>
    <cellStyle name="_Умум ОК_Факт стат_2014-2016 (18.11.2013)" xfId="9761" xr:uid="{00000000-0005-0000-0000-0000C7110000}"/>
    <cellStyle name="_Умум ОК_Факт стат_2014-2016 (18.11.2013)_Приложение _1+Свод МЭ (Охирги)" xfId="9762" xr:uid="{00000000-0005-0000-0000-0000C8110000}"/>
    <cellStyle name="_Умум ОК_Факт стат_2014-2016 (18.11.2013)_Приложение _1+Свод МЭ (Охирги)" xfId="9763" xr:uid="{00000000-0005-0000-0000-0000C9110000}"/>
    <cellStyle name="_Умум ОК_Факт стат_2014-2016 (20.09.2013г.ОВ)" xfId="9764" xr:uid="{00000000-0005-0000-0000-0000CA110000}"/>
    <cellStyle name="_Умум ОК_Факт стат_2014-2016 (20.09.2013г.ОВ)" xfId="9765" xr:uid="{00000000-0005-0000-0000-0000CB110000}"/>
    <cellStyle name="_Умум ОК_Факт стат_2014-2016 (20.09.2013г.ОВ)_Приложение _1+Свод МЭ (Охирги)" xfId="9766" xr:uid="{00000000-0005-0000-0000-0000CC110000}"/>
    <cellStyle name="_Умум ОК_Факт стат_2014-2016 (20.09.2013г.ОВ)_Приложение _1+Свод МЭ (Охирги)" xfId="9767" xr:uid="{00000000-0005-0000-0000-0000CD110000}"/>
    <cellStyle name="_Умум ОК_Факт стат_2014-2016 (21.09.2013г.ОВ)" xfId="9768" xr:uid="{00000000-0005-0000-0000-0000CE110000}"/>
    <cellStyle name="_Умум ОК_Факт стат_2014-2016 (21.09.2013г.ОВ)" xfId="9769" xr:uid="{00000000-0005-0000-0000-0000CF110000}"/>
    <cellStyle name="_Умум ОК_Факт стат_2014-2016 (21.09.2013г.ОВ)_Приложение _1+Свод МЭ (Охирги)" xfId="9770" xr:uid="{00000000-0005-0000-0000-0000D0110000}"/>
    <cellStyle name="_Умум ОК_Факт стат_2014-2016 (21.09.2013г.ОВ)_Приложение _1+Свод МЭ (Охирги)" xfId="9771" xr:uid="{00000000-0005-0000-0000-0000D1110000}"/>
    <cellStyle name="_Умум ОК_Факт стат_2014-2016 (илова 1)" xfId="9772" xr:uid="{00000000-0005-0000-0000-0000D2110000}"/>
    <cellStyle name="_Умум ОК_Факт стат_2014-2016 (илова 1)" xfId="9773" xr:uid="{00000000-0005-0000-0000-0000D3110000}"/>
    <cellStyle name="_Умум ОК_Факт стат_2014-2016 (илова 1)_Приложение _1+Свод МЭ (Охирги)" xfId="9774" xr:uid="{00000000-0005-0000-0000-0000D4110000}"/>
    <cellStyle name="_Умум ОК_Факт стат_2014-2016 (илова 1)_Приложение _1+Свод МЭ (Охирги)" xfId="9775" xr:uid="{00000000-0005-0000-0000-0000D5110000}"/>
    <cellStyle name="_Умум ОК_Факт стат_2014-2016 (илова 1в1)" xfId="9776" xr:uid="{00000000-0005-0000-0000-0000D6110000}"/>
    <cellStyle name="_Умум ОК_Факт стат_2014-2016 (илова 1в1)" xfId="9777" xr:uid="{00000000-0005-0000-0000-0000D7110000}"/>
    <cellStyle name="_Умум ОК_Факт стат_2014-2016 (илова 1в1)_Приложение _1+Свод МЭ (Охирги)" xfId="9778" xr:uid="{00000000-0005-0000-0000-0000D8110000}"/>
    <cellStyle name="_Умум ОК_Факт стат_2014-2016 (илова 1в1)_Приложение _1+Свод МЭ (Охирги)" xfId="9779" xr:uid="{00000000-0005-0000-0000-0000D9110000}"/>
    <cellStyle name="_Умум ОК_Факт стат_ИМПОРТОЗАМЕЩЕНИЕ" xfId="9780" xr:uid="{00000000-0005-0000-0000-0000DA110000}"/>
    <cellStyle name="_Умум ОК_Факт стат_ИМПОРТОЗАМЕЩЕНИЕ" xfId="9781" xr:uid="{00000000-0005-0000-0000-0000DB110000}"/>
    <cellStyle name="_Умум ОК_Факт стат_ИП 2014гг_19112013" xfId="2165" xr:uid="{00000000-0005-0000-0000-0000DC110000}"/>
    <cellStyle name="_Умум ОК_Факт стат_ИП 2014гг_19112013" xfId="2166" xr:uid="{00000000-0005-0000-0000-0000DD110000}"/>
    <cellStyle name="_Умум ОК_Факт стат_Новые виды продукции 957" xfId="9782" xr:uid="{00000000-0005-0000-0000-0000DE110000}"/>
    <cellStyle name="_Умум ОК_Факт стат_Новые виды продукции 957" xfId="9783" xr:uid="{00000000-0005-0000-0000-0000DF110000}"/>
    <cellStyle name="_Умум ОК_Факт стат_Новые виды продукции 957 2" xfId="9784" xr:uid="{00000000-0005-0000-0000-0000E0110000}"/>
    <cellStyle name="_Умум ОК_Факт стат_Новые виды продукции 957 2" xfId="9785" xr:uid="{00000000-0005-0000-0000-0000E1110000}"/>
    <cellStyle name="_Умум ОК_Факт стат_объем экспорт" xfId="9786" xr:uid="{00000000-0005-0000-0000-0000E2110000}"/>
    <cellStyle name="_Умум ОК_Факт стат_объем экспорт" xfId="9787" xr:uid="{00000000-0005-0000-0000-0000E3110000}"/>
    <cellStyle name="_Умум ОК_Факт стат_перечень" xfId="2167" xr:uid="{00000000-0005-0000-0000-0000E4110000}"/>
    <cellStyle name="_Умум ОК_Факт стат_перечень" xfId="2168" xr:uid="{00000000-0005-0000-0000-0000E5110000}"/>
    <cellStyle name="_Умум ОК_Факт стат_Приложение _1+Свод МЭ (Охирги)" xfId="9788" xr:uid="{00000000-0005-0000-0000-0000E6110000}"/>
    <cellStyle name="_Умум ОК_Факт стат_Приложение _1+Свод МЭ (Охирги)" xfId="9789" xr:uid="{00000000-0005-0000-0000-0000E7110000}"/>
    <cellStyle name="_Умум ОК_Факт стат_Приложение №1+Свод" xfId="9790" xr:uid="{00000000-0005-0000-0000-0000E8110000}"/>
    <cellStyle name="_Умум ОК_Факт стат_Приложение №1+Свод" xfId="9791" xr:uid="{00000000-0005-0000-0000-0000E9110000}"/>
    <cellStyle name="_Умум ОК_Факт стат_Приложение_2" xfId="9792" xr:uid="{00000000-0005-0000-0000-0000EA110000}"/>
    <cellStyle name="_Умум ОК_Факт стат_Приложение_2" xfId="9793" xr:uid="{00000000-0005-0000-0000-0000EB110000}"/>
    <cellStyle name="_Умум ОК_Факт стат_Приложение_2 2" xfId="9794" xr:uid="{00000000-0005-0000-0000-0000EC110000}"/>
    <cellStyle name="_Умум ОК_Факт стат_Приложение_2 2" xfId="9795" xr:uid="{00000000-0005-0000-0000-0000ED110000}"/>
    <cellStyle name="_Умум ОК_Факт стат_Приложение_2_Приложение _1+Свод МЭ (Охирги)" xfId="9796" xr:uid="{00000000-0005-0000-0000-0000EE110000}"/>
    <cellStyle name="_Умум ОК_Факт стат_Приложение_2_Приложение _1+Свод МЭ (Охирги)" xfId="9797" xr:uid="{00000000-0005-0000-0000-0000EF110000}"/>
    <cellStyle name="_Умум ОК_Факт стат_Приложения 1-3 к проекту ПП 11.07.2011" xfId="9798" xr:uid="{00000000-0005-0000-0000-0000F0110000}"/>
    <cellStyle name="_Умум ОК_Факт стат_Приложения 1-3 к проекту ПП 11.07.2011" xfId="9799" xr:uid="{00000000-0005-0000-0000-0000F1110000}"/>
    <cellStyle name="_Умум ОК_Факт стат_Приложения 1-3 к проекту ПП 11.07.2011 2" xfId="9800" xr:uid="{00000000-0005-0000-0000-0000F2110000}"/>
    <cellStyle name="_Умум ОК_Факт стат_Приложения 1-3 к проекту ПП 11.07.2011 2" xfId="9801" xr:uid="{00000000-0005-0000-0000-0000F3110000}"/>
    <cellStyle name="_Умум ОК_Факт стат_Приложения 1-3 к проекту ПП 11.07.2011_Приложение _1+Свод МЭ (Охирги)" xfId="9802" xr:uid="{00000000-0005-0000-0000-0000F4110000}"/>
    <cellStyle name="_Умум ОК_Факт стат_Приложения 1-3 к проекту ПП 11.07.2011_Приложение _1+Свод МЭ (Охирги)" xfId="9803" xr:uid="{00000000-0005-0000-0000-0000F5110000}"/>
    <cellStyle name="_Умум ОК_Факт стат_Приложения к постановлению" xfId="9804" xr:uid="{00000000-0005-0000-0000-0000F6110000}"/>
    <cellStyle name="_Умум ОК_Факт стат_Приложения к постановлению" xfId="9805" xr:uid="{00000000-0005-0000-0000-0000F7110000}"/>
    <cellStyle name="_Умум ОК_Факт стат_Приложения к постановлению 1-3" xfId="9806" xr:uid="{00000000-0005-0000-0000-0000F8110000}"/>
    <cellStyle name="_Умум ОК_Факт стат_Приложения к постановлению 1-3" xfId="9807" xr:uid="{00000000-0005-0000-0000-0000F9110000}"/>
    <cellStyle name="_Умум ОК_Факт стат_Приложения к постановлению 1-3 2" xfId="9808" xr:uid="{00000000-0005-0000-0000-0000FA110000}"/>
    <cellStyle name="_Умум ОК_Факт стат_Приложения к постановлению 1-3 2" xfId="9809" xr:uid="{00000000-0005-0000-0000-0000FB110000}"/>
    <cellStyle name="_Умум ОК_Факт стат_Приложения к постановлению 1-3_Приложение _1+Свод МЭ (Охирги)" xfId="9810" xr:uid="{00000000-0005-0000-0000-0000FC110000}"/>
    <cellStyle name="_Умум ОК_Факт стат_Приложения к постановлению 1-3_Приложение _1+Свод МЭ (Охирги)" xfId="9811" xr:uid="{00000000-0005-0000-0000-0000FD110000}"/>
    <cellStyle name="_Умум ОК_Факт стат_Приложения к постановлению 2" xfId="9812" xr:uid="{00000000-0005-0000-0000-0000FE110000}"/>
    <cellStyle name="_Умум ОК_Факт стат_Приложения к постановлению 2" xfId="9813" xr:uid="{00000000-0005-0000-0000-0000FF110000}"/>
    <cellStyle name="_Умум ОК_Факт стат_Приложения к постановлению- Азимову" xfId="9814" xr:uid="{00000000-0005-0000-0000-000000120000}"/>
    <cellStyle name="_Умум ОК_Факт стат_Приложения к постановлению- Азимову" xfId="9815" xr:uid="{00000000-0005-0000-0000-000001120000}"/>
    <cellStyle name="_Умум ОК_Факт стат_Приложения к постановлению- Азимову 2" xfId="9816" xr:uid="{00000000-0005-0000-0000-000002120000}"/>
    <cellStyle name="_Умум ОК_Факт стат_Приложения к постановлению- Азимову 2" xfId="9817" xr:uid="{00000000-0005-0000-0000-000003120000}"/>
    <cellStyle name="_Умум ОК_Факт стат_Приложения к постановлению- Азимову 2 2" xfId="9818" xr:uid="{00000000-0005-0000-0000-000004120000}"/>
    <cellStyle name="_Умум ОК_Факт стат_Приложения к постановлению- Азимову 2 2" xfId="9819" xr:uid="{00000000-0005-0000-0000-000005120000}"/>
    <cellStyle name="_Умум ОК_Факт стат_Приложения к постановлению- Азимову 2_Приложение _1+Свод МЭ (Охирги)" xfId="9820" xr:uid="{00000000-0005-0000-0000-000006120000}"/>
    <cellStyle name="_Умум ОК_Факт стат_Приложения к постановлению- Азимову 2_Приложение _1+Свод МЭ (Охирги)" xfId="9821" xr:uid="{00000000-0005-0000-0000-000007120000}"/>
    <cellStyle name="_Умум ОК_Факт стат_Приложения к постановлению- Азимову 3" xfId="9822" xr:uid="{00000000-0005-0000-0000-000008120000}"/>
    <cellStyle name="_Умум ОК_Факт стат_Приложения к постановлению- Азимову 3" xfId="9823" xr:uid="{00000000-0005-0000-0000-000009120000}"/>
    <cellStyle name="_Умум ОК_Факт стат_Приложения к постановлению- Азимову_Приложение _1+Свод МЭ (Охирги)" xfId="9824" xr:uid="{00000000-0005-0000-0000-00000A120000}"/>
    <cellStyle name="_Умум ОК_Факт стат_Приложения к постановлению- Азимову_Приложение _1+Свод МЭ (Охирги)" xfId="9825" xr:uid="{00000000-0005-0000-0000-00000B120000}"/>
    <cellStyle name="_Умум ОК_Факт стат_Приложения к постановлению посл." xfId="9826" xr:uid="{00000000-0005-0000-0000-00000C120000}"/>
    <cellStyle name="_Умум ОК_Факт стат_Приложения к постановлению посл." xfId="9827" xr:uid="{00000000-0005-0000-0000-00000D120000}"/>
    <cellStyle name="_Умум ОК_Факт стат_Приложения к постановлению посл. 2" xfId="9828" xr:uid="{00000000-0005-0000-0000-00000E120000}"/>
    <cellStyle name="_Умум ОК_Факт стат_Приложения к постановлению посл. 2" xfId="9829" xr:uid="{00000000-0005-0000-0000-00000F120000}"/>
    <cellStyle name="_Умум ОК_Факт стат_Приложения к постановлению посл._Приложение _1+Свод МЭ (Охирги)" xfId="9830" xr:uid="{00000000-0005-0000-0000-000010120000}"/>
    <cellStyle name="_Умум ОК_Факт стат_Приложения к постановлению посл._Приложение _1+Свод МЭ (Охирги)" xfId="9831" xr:uid="{00000000-0005-0000-0000-000011120000}"/>
    <cellStyle name="_Умум ОК_Факт стат_Приложения к постановлению_Приложение _1+Свод МЭ (Охирги)" xfId="9832" xr:uid="{00000000-0005-0000-0000-000012120000}"/>
    <cellStyle name="_Умум ОК_Факт стат_Приложения к постановлению_Приложение _1+Свод МЭ (Охирги)" xfId="9833" xr:uid="{00000000-0005-0000-0000-000013120000}"/>
    <cellStyle name="_Умум ОК_Факт стат_Рассмотрительные таблицы" xfId="9834" xr:uid="{00000000-0005-0000-0000-000014120000}"/>
    <cellStyle name="_Умум ОК_Факт стат_Рассмотрительные таблицы" xfId="9835" xr:uid="{00000000-0005-0000-0000-000015120000}"/>
    <cellStyle name="_Умум ОК_Факт стат_Сводная_(Кол-во)" xfId="2169" xr:uid="{00000000-0005-0000-0000-000016120000}"/>
    <cellStyle name="_Умум ОК_Факт стат_Сводная_(Кол-во)" xfId="2170" xr:uid="{00000000-0005-0000-0000-000017120000}"/>
    <cellStyle name="_Умум ОК_Факт стат_Сводный 2013 (ПСД)" xfId="2171" xr:uid="{00000000-0005-0000-0000-000018120000}"/>
    <cellStyle name="_Умум ОК_Факт стат_Сводный 2013 (ПСД)" xfId="2172" xr:uid="{00000000-0005-0000-0000-000019120000}"/>
    <cellStyle name="_уточн.Натур объемы для МЭ 2012-2015гг(13.06.12)_от добычи" xfId="2173" xr:uid="{00000000-0005-0000-0000-00001A120000}"/>
    <cellStyle name="_уточн.Натур объемы для МЭ 2012-2015гг(13.06.12)_от добычи" xfId="2174" xr:uid="{00000000-0005-0000-0000-00001B120000}"/>
    <cellStyle name="_УХКМ ва БИО форма 01. 02. 09" xfId="2175" xr:uid="{00000000-0005-0000-0000-00001C120000}"/>
    <cellStyle name="_УХКМ ва БИО форма 01. 02. 09" xfId="2176" xr:uid="{00000000-0005-0000-0000-00001D120000}"/>
    <cellStyle name="_УХКМ ва БИО форма 01. 02. 09" xfId="2177" xr:uid="{00000000-0005-0000-0000-00001E120000}"/>
    <cellStyle name="_Факт 2006 йилга олганлар" xfId="2178" xr:uid="{00000000-0005-0000-0000-00001F120000}"/>
    <cellStyle name="_Факт 2006 йилга олганлар" xfId="2179" xr:uid="{00000000-0005-0000-0000-000020120000}"/>
    <cellStyle name="_Факт 2006 йилга олганлар" xfId="2180" xr:uid="{00000000-0005-0000-0000-000021120000}"/>
    <cellStyle name="_Факт 2006 йилга олганлар" xfId="2181" xr:uid="{00000000-0005-0000-0000-000022120000}"/>
    <cellStyle name="_Факт 2006 йилга олганлар_Апрел кр такс иш хаки тулик 5.04.08 МБ га" xfId="2182" xr:uid="{00000000-0005-0000-0000-000023120000}"/>
    <cellStyle name="_Факт 2006 йилга олганлар_Апрел кр такс иш хаки тулик 5.04.08 МБ га" xfId="2183" xr:uid="{00000000-0005-0000-0000-000024120000}"/>
    <cellStyle name="_Факт 2006 йилга олганлар_Апрел кр такс иш хаки тулик 5.04.08 МБ га" xfId="2184" xr:uid="{00000000-0005-0000-0000-000025120000}"/>
    <cellStyle name="_Факт 2006 йилга олганлар_Апрел кр такс иш хаки тулик 5.04.08 МБ га" xfId="2185" xr:uid="{00000000-0005-0000-0000-000026120000}"/>
    <cellStyle name="_Факт 2006 йилга олганлар_ЛИЗИНГ МОНИТОРИНГИ-1.11.08й русумлар буйича" xfId="2186" xr:uid="{00000000-0005-0000-0000-000027120000}"/>
    <cellStyle name="_Факт 2006 йилга олганлар_ЛИЗИНГ МОНИТОРИНГИ-1.11.08й русумлар буйича" xfId="2187" xr:uid="{00000000-0005-0000-0000-000028120000}"/>
    <cellStyle name="_Факт 2006 йилга олганлар_ЛИЗИНГ МОНИТОРИНГИ-1.11.08й русумлар буйича" xfId="2188" xr:uid="{00000000-0005-0000-0000-000029120000}"/>
    <cellStyle name="_Факт 2006 йилга олганлар_ЛИЗИНГ МОНИТОРИНГИ-1.11.08й русумлар буйича" xfId="2189" xr:uid="{00000000-0005-0000-0000-00002A120000}"/>
    <cellStyle name="_Факт 2006 йилга олганлар_УХКМ ва БИО форма 01. 02. 09" xfId="2190" xr:uid="{00000000-0005-0000-0000-00002B120000}"/>
    <cellStyle name="_Факт 2006 йилга олганлар_УХКМ ва БИО форма 01. 02. 09" xfId="2191" xr:uid="{00000000-0005-0000-0000-00002C120000}"/>
    <cellStyle name="_Факт 2006 йилга олганлар_УХКМ ва БИО форма 01. 02. 09" xfId="2192" xr:uid="{00000000-0005-0000-0000-00002D120000}"/>
    <cellStyle name="_Факт 2006 йилга олганлар_УХКМ ва БИО форма 01. 02. 09" xfId="2193" xr:uid="{00000000-0005-0000-0000-00002E120000}"/>
    <cellStyle name="_Факт стат" xfId="2194" xr:uid="{00000000-0005-0000-0000-00002F120000}"/>
    <cellStyle name="_Факт стат" xfId="2195" xr:uid="{00000000-0005-0000-0000-000030120000}"/>
    <cellStyle name="_Факт стат_ИМПОРТОЗАМЕЩЕНИЕ" xfId="9836" xr:uid="{00000000-0005-0000-0000-000031120000}"/>
    <cellStyle name="_Факт стат_ИМПОРТОЗАМЕЩЕНИЕ" xfId="9837" xr:uid="{00000000-0005-0000-0000-000032120000}"/>
    <cellStyle name="_Факт стат_Новые виды продукции 957" xfId="9838" xr:uid="{00000000-0005-0000-0000-000033120000}"/>
    <cellStyle name="_Факт стат_Новые виды продукции 957" xfId="9839" xr:uid="{00000000-0005-0000-0000-000034120000}"/>
    <cellStyle name="_Факт стат_Новые виды продукции 957 2" xfId="9840" xr:uid="{00000000-0005-0000-0000-000035120000}"/>
    <cellStyle name="_Факт стат_Новые виды продукции 957 2" xfId="9841" xr:uid="{00000000-0005-0000-0000-000036120000}"/>
    <cellStyle name="_Факт стат_объем экспорт" xfId="9842" xr:uid="{00000000-0005-0000-0000-000037120000}"/>
    <cellStyle name="_Факт стат_объем экспорт" xfId="9843" xr:uid="{00000000-0005-0000-0000-000038120000}"/>
    <cellStyle name="_Факт стат_Приложение №1+Свод" xfId="9844" xr:uid="{00000000-0005-0000-0000-000039120000}"/>
    <cellStyle name="_Факт стат_Приложение №1+Свод" xfId="9845" xr:uid="{00000000-0005-0000-0000-00003A120000}"/>
    <cellStyle name="_Факт стат_Приложения к постановлению- Азимову 2" xfId="9846" xr:uid="{00000000-0005-0000-0000-00003B120000}"/>
    <cellStyle name="_Факт стат_Приложения к постановлению- Азимову 2" xfId="9847" xr:uid="{00000000-0005-0000-0000-00003C120000}"/>
    <cellStyle name="_Факт стат_Приложения к постановлению- Азимову 2 2" xfId="9848" xr:uid="{00000000-0005-0000-0000-00003D120000}"/>
    <cellStyle name="_Факт стат_Приложения к постановлению- Азимову 2 2" xfId="9849" xr:uid="{00000000-0005-0000-0000-00003E120000}"/>
    <cellStyle name="_Факт стат_Приложения к постановлению- Азимову 2_Приложение _1+Свод МЭ (Охирги)" xfId="9850" xr:uid="{00000000-0005-0000-0000-00003F120000}"/>
    <cellStyle name="_Факт стат_Приложения к постановлению- Азимову 2_Приложение _1+Свод МЭ (Охирги)" xfId="9851" xr:uid="{00000000-0005-0000-0000-000040120000}"/>
    <cellStyle name="_Факторний анализ за май" xfId="9852" xr:uid="{00000000-0005-0000-0000-000041120000}"/>
    <cellStyle name="_Факторний анализ за май" xfId="9853" xr:uid="{00000000-0005-0000-0000-000042120000}"/>
    <cellStyle name="_факторы2011 год" xfId="2196" xr:uid="{00000000-0005-0000-0000-000043120000}"/>
    <cellStyle name="_факторы2011 год" xfId="2197" xr:uid="{00000000-0005-0000-0000-000044120000}"/>
    <cellStyle name="_Фарғона" xfId="2198" xr:uid="{00000000-0005-0000-0000-000045120000}"/>
    <cellStyle name="_Фарғона" xfId="2199" xr:uid="{00000000-0005-0000-0000-000046120000}"/>
    <cellStyle name="_Форма-ЯИЎ ва бандлик" xfId="6635" xr:uid="{00000000-0005-0000-0000-000047120000}"/>
    <cellStyle name="_Форма-ЯИЎ ва бандлик" xfId="6636" xr:uid="{00000000-0005-0000-0000-000048120000}"/>
    <cellStyle name="_Химия-11" xfId="2200" xr:uid="{00000000-0005-0000-0000-000049120000}"/>
    <cellStyle name="_Химия-11" xfId="2201" xr:uid="{00000000-0005-0000-0000-00004A120000}"/>
    <cellStyle name="_Химия-11" xfId="2202" xr:uid="{00000000-0005-0000-0000-00004B120000}"/>
    <cellStyle name="_Химия-11" xfId="2203" xr:uid="{00000000-0005-0000-0000-00004C120000}"/>
    <cellStyle name="_Химия-11_Апрел кр такс иш хаки тулик 5.04.08 МБ га" xfId="2204" xr:uid="{00000000-0005-0000-0000-00004D120000}"/>
    <cellStyle name="_Химия-11_Апрел кр такс иш хаки тулик 5.04.08 МБ га" xfId="2205" xr:uid="{00000000-0005-0000-0000-00004E120000}"/>
    <cellStyle name="_хлопок и газ" xfId="9854" xr:uid="{00000000-0005-0000-0000-00004F120000}"/>
    <cellStyle name="_хлопок и газ" xfId="9855" xr:uid="{00000000-0005-0000-0000-000050120000}"/>
    <cellStyle name="_хлопок и газ_экспорт импорт_Голышев_девальвация_22.08.2013" xfId="9856" xr:uid="{00000000-0005-0000-0000-000051120000}"/>
    <cellStyle name="_хлопок и газ_экспорт импорт_Голышев_девальвация_22.08.2013" xfId="9857" xr:uid="{00000000-0005-0000-0000-000052120000}"/>
    <cellStyle name="_Чиким Апрел ойи котди" xfId="2206" xr:uid="{00000000-0005-0000-0000-000053120000}"/>
    <cellStyle name="_Чиким Апрел ойи котди" xfId="2207" xr:uid="{00000000-0005-0000-0000-000054120000}"/>
    <cellStyle name="_Чиким Апрел ойи котди" xfId="2208" xr:uid="{00000000-0005-0000-0000-000055120000}"/>
    <cellStyle name="_Чиким Апрел ойи котди" xfId="2209" xr:uid="{00000000-0005-0000-0000-000056120000}"/>
    <cellStyle name="_Чиким Апрел ойи котди_УХКМ ва БИО форма 01. 02. 09" xfId="2210" xr:uid="{00000000-0005-0000-0000-000057120000}"/>
    <cellStyle name="_Чиким Апрел ойи котди_УХКМ ва БИО форма 01. 02. 09" xfId="2211" xr:uid="{00000000-0005-0000-0000-000058120000}"/>
    <cellStyle name="_Чиким Апрел ойи котди_УХКМ ва БИО форма 01. 02. 09" xfId="2212" xr:uid="{00000000-0005-0000-0000-000059120000}"/>
    <cellStyle name="_Чиким Апрел ойи котди_УХКМ ва БИО форма 01. 02. 09" xfId="2213" xr:uid="{00000000-0005-0000-0000-00005A120000}"/>
    <cellStyle name="_Чиким июн" xfId="2214" xr:uid="{00000000-0005-0000-0000-00005B120000}"/>
    <cellStyle name="_Чиким июн" xfId="2215" xr:uid="{00000000-0005-0000-0000-00005C120000}"/>
    <cellStyle name="_Чиким июн" xfId="2216" xr:uid="{00000000-0005-0000-0000-00005D120000}"/>
    <cellStyle name="_Чиким июн" xfId="2217" xr:uid="{00000000-0005-0000-0000-00005E120000}"/>
    <cellStyle name="_Чиким июн_Апрел кр такс иш хаки тулик 5.04.08 МБ га" xfId="2218" xr:uid="{00000000-0005-0000-0000-00005F120000}"/>
    <cellStyle name="_Чиким июн_Апрел кр такс иш хаки тулик 5.04.08 МБ га" xfId="2219" xr:uid="{00000000-0005-0000-0000-000060120000}"/>
    <cellStyle name="_Чиким июн_Апрел кр такс иш хаки тулик 5.04.08 МБ га" xfId="2220" xr:uid="{00000000-0005-0000-0000-000061120000}"/>
    <cellStyle name="_Чиким июн_Апрел кр такс иш хаки тулик 5.04.08 МБ га" xfId="2221" xr:uid="{00000000-0005-0000-0000-000062120000}"/>
    <cellStyle name="_Чиким июн_ЛИЗИНГ МОНИТОРИНГИ-1.11.08й русумлар буйича" xfId="2222" xr:uid="{00000000-0005-0000-0000-000063120000}"/>
    <cellStyle name="_Чиким июн_ЛИЗИНГ МОНИТОРИНГИ-1.11.08й русумлар буйича" xfId="2223" xr:uid="{00000000-0005-0000-0000-000064120000}"/>
    <cellStyle name="_Чиким июн_ЛИЗИНГ МОНИТОРИНГИ-1.11.08й русумлар буйича" xfId="2224" xr:uid="{00000000-0005-0000-0000-000065120000}"/>
    <cellStyle name="_Чиким июн_ЛИЗИНГ МОНИТОРИНГИ-1.11.08й русумлар буйича" xfId="2225" xr:uid="{00000000-0005-0000-0000-000066120000}"/>
    <cellStyle name="_Чиким июн_УХКМ ва БИО форма 01. 02. 09" xfId="2226" xr:uid="{00000000-0005-0000-0000-000067120000}"/>
    <cellStyle name="_Чиким июн_УХКМ ва БИО форма 01. 02. 09" xfId="2227" xr:uid="{00000000-0005-0000-0000-000068120000}"/>
    <cellStyle name="_Чиким июн_УХКМ ва БИО форма 01. 02. 09" xfId="2228" xr:uid="{00000000-0005-0000-0000-000069120000}"/>
    <cellStyle name="_Чиким июн_УХКМ ва БИО форма 01. 02. 09" xfId="2229" xr:uid="{00000000-0005-0000-0000-00006A120000}"/>
    <cellStyle name="_экспорт 1кв. 2010г.-важн.-22.04.Ризаев" xfId="9858" xr:uid="{00000000-0005-0000-0000-00006B120000}"/>
    <cellStyle name="_экспорт 1кв. 2010г.-важн.-22.04.Ризаев" xfId="9859" xr:uid="{00000000-0005-0000-0000-00006C120000}"/>
    <cellStyle name="_экспорт 1кв. 2010г.-важн.-22.04.Ризаев_01 МЕСЯЦЕВ_ИМОМУ" xfId="9860" xr:uid="{00000000-0005-0000-0000-00006D120000}"/>
    <cellStyle name="_экспорт 1кв. 2010г.-важн.-22.04.Ризаев_01 МЕСЯЦЕВ_ИМОМУ" xfId="9861" xr:uid="{00000000-0005-0000-0000-00006E120000}"/>
    <cellStyle name="_экспорт 1кв. 2010г.-важн.-22.04.Ризаев_Март 2012г" xfId="9862" xr:uid="{00000000-0005-0000-0000-00006F120000}"/>
    <cellStyle name="_экспорт 1кв. 2010г.-важн.-22.04.Ризаев_Март 2012г" xfId="9863" xr:uid="{00000000-0005-0000-0000-000070120000}"/>
    <cellStyle name="_экспорт 1кв. 2010г.-важн.-22.04.Ризаев_Март 2012г_полугодие_КМ_06.05.2013_окончат 07.06" xfId="9864" xr:uid="{00000000-0005-0000-0000-000071120000}"/>
    <cellStyle name="_экспорт 1кв. 2010г.-важн.-22.04.Ризаев_Март 2012г_полугодие_КМ_06.05.2013_окончат 07.06" xfId="9865" xr:uid="{00000000-0005-0000-0000-000072120000}"/>
    <cellStyle name="_экспорт 1кв. 2010г.-важн.-22.04.Ризаев_Март 2012г_полугодие_КМ_06.05.2013_окончат 07.06_Январь - декабрь 2013г" xfId="9866" xr:uid="{00000000-0005-0000-0000-000073120000}"/>
    <cellStyle name="_экспорт 1кв. 2010г.-важн.-22.04.Ризаев_Март 2012г_полугодие_КМ_06.05.2013_окончат 07.06_Январь - декабрь 2013г" xfId="9867" xr:uid="{00000000-0005-0000-0000-000074120000}"/>
    <cellStyle name="_экспорт 1кв. 2010г.-важн.-22.04.Ризаев_Март 2012г_полугодие_КМ_06.05.2013_окончат 07.06_Январь 2014г. 1-20 дней" xfId="9868" xr:uid="{00000000-0005-0000-0000-000075120000}"/>
    <cellStyle name="_экспорт 1кв. 2010г.-важн.-22.04.Ризаев_Март 2012г_полугодие_КМ_06.05.2013_окончат 07.06_Январь 2014г. 1-20 дней" xfId="9869" xr:uid="{00000000-0005-0000-0000-000076120000}"/>
    <cellStyle name="_экспорт 1кв. 2010г.-важн.-22.04.Ризаев_Март 2012г_Январь - декабрь 2013г" xfId="9870" xr:uid="{00000000-0005-0000-0000-000077120000}"/>
    <cellStyle name="_экспорт 1кв. 2010г.-важн.-22.04.Ризаев_Март 2012г_Январь - декабрь 2013г" xfId="9871" xr:uid="{00000000-0005-0000-0000-000078120000}"/>
    <cellStyle name="_экспорт 1кв. 2010г.-важн.-22.04.Ризаев_Март 2012г_Январь 2014г" xfId="9872" xr:uid="{00000000-0005-0000-0000-000079120000}"/>
    <cellStyle name="_экспорт 1кв. 2010г.-важн.-22.04.Ризаев_Март 2012г_Январь 2014г" xfId="9873" xr:uid="{00000000-0005-0000-0000-00007A120000}"/>
    <cellStyle name="_экспорт 1кв. 2010г.-важн.-22.04.Ризаев_Март 2012г_Январь 2014г. 1-20 дней" xfId="9874" xr:uid="{00000000-0005-0000-0000-00007B120000}"/>
    <cellStyle name="_экспорт 1кв. 2010г.-важн.-22.04.Ризаев_Март 2012г_Январь 2014г. 1-20 дней" xfId="9875" xr:uid="{00000000-0005-0000-0000-00007C120000}"/>
    <cellStyle name="_экспорт 1кв. 2010г.-важн.-22.04.Ризаев_Март 2012г_Январь 2014г_Январь 2014г. 1-20 дней" xfId="9876" xr:uid="{00000000-0005-0000-0000-00007D120000}"/>
    <cellStyle name="_экспорт 1кв. 2010г.-важн.-22.04.Ризаев_Март 2012г_Январь 2014г_Январь 2014г. 1-20 дней" xfId="9877" xr:uid="{00000000-0005-0000-0000-00007E120000}"/>
    <cellStyle name="_экспорт 1кв. 2010г.-важн.-22.04.Ризаев_Январь - декабрь 2013г" xfId="9878" xr:uid="{00000000-0005-0000-0000-00007F120000}"/>
    <cellStyle name="_экспорт 1кв. 2010г.-важн.-22.04.Ризаев_Январь - декабрь 2013г" xfId="9879" xr:uid="{00000000-0005-0000-0000-000080120000}"/>
    <cellStyle name="_экспорт 1кв. 2010г.-важн.-22.04.Ризаев_Январь 2014г. 1-20 дней" xfId="9880" xr:uid="{00000000-0005-0000-0000-000081120000}"/>
    <cellStyle name="_экспорт 1кв. 2010г.-важн.-22.04.Ризаев_Январь 2014г. 1-20 дней" xfId="9881" xr:uid="{00000000-0005-0000-0000-000082120000}"/>
    <cellStyle name="_экспорт импорт_Голышев_девальвация_22.08.2013" xfId="9882" xr:uid="{00000000-0005-0000-0000-000083120000}"/>
    <cellStyle name="_экспорт импорт_Голышев_девальвация_22.08.2013" xfId="9883" xr:uid="{00000000-0005-0000-0000-000084120000}"/>
    <cellStyle name="_экспорт_импорт-30.12_с учетом замечаний Голышева-ожид" xfId="9884" xr:uid="{00000000-0005-0000-0000-000085120000}"/>
    <cellStyle name="_экспорт_импорт-30.12_с учетом замечаний Голышева-ожид" xfId="9885" xr:uid="{00000000-0005-0000-0000-000086120000}"/>
    <cellStyle name="_экспорт_импорт-30.12_с учетом замечаний Голышева-ожид_импорт_2013_аппарат" xfId="9886" xr:uid="{00000000-0005-0000-0000-000087120000}"/>
    <cellStyle name="_экспорт_импорт-30.12_с учетом замечаний Голышева-ожид_импорт_2013_аппарат" xfId="9887" xr:uid="{00000000-0005-0000-0000-000088120000}"/>
    <cellStyle name="_экспорт_импорт-30.12_с учетом замечаний Голышева-ожид_импорт_2013_реальный" xfId="9888" xr:uid="{00000000-0005-0000-0000-000089120000}"/>
    <cellStyle name="_экспорт_импорт-30.12_с учетом замечаний Голышева-ожид_импорт_2013_реальный" xfId="9889" xr:uid="{00000000-0005-0000-0000-00008A120000}"/>
    <cellStyle name="_Энг охирги экипаж-1" xfId="2230" xr:uid="{00000000-0005-0000-0000-00008B120000}"/>
    <cellStyle name="_Энг охирги экипаж-1" xfId="2231" xr:uid="{00000000-0005-0000-0000-00008C120000}"/>
    <cellStyle name="_Энг охирги экипаж-1" xfId="2232" xr:uid="{00000000-0005-0000-0000-00008D120000}"/>
    <cellStyle name="_Энг охирги экипаж-1" xfId="2233" xr:uid="{00000000-0005-0000-0000-00008E120000}"/>
    <cellStyle name="_Энг охирги экипаж-1_УХКМ ва БИО форма 01. 02. 09" xfId="2234" xr:uid="{00000000-0005-0000-0000-00008F120000}"/>
    <cellStyle name="_Энг охирги экипаж-1_УХКМ ва БИО форма 01. 02. 09" xfId="2235" xr:uid="{00000000-0005-0000-0000-000090120000}"/>
    <cellStyle name="_Энг охирги экипаж-1_УХКМ ва БИО форма 01. 02. 09" xfId="2236" xr:uid="{00000000-0005-0000-0000-000091120000}"/>
    <cellStyle name="_Энг охирги экипаж-1_УХКМ ва БИО форма 01. 02. 09" xfId="2237" xr:uid="{00000000-0005-0000-0000-000092120000}"/>
    <cellStyle name="_янв_обл" xfId="9890" xr:uid="{00000000-0005-0000-0000-000093120000}"/>
    <cellStyle name="_янв_обл" xfId="9891" xr:uid="{00000000-0005-0000-0000-000094120000}"/>
    <cellStyle name="_янв_обл_12 книга1" xfId="9892" xr:uid="{00000000-0005-0000-0000-000095120000}"/>
    <cellStyle name="_янв_обл_12 книга1" xfId="9893" xr:uid="{00000000-0005-0000-0000-000096120000}"/>
    <cellStyle name="_янв_обл_2 полугодие" xfId="9894" xr:uid="{00000000-0005-0000-0000-000097120000}"/>
    <cellStyle name="_янв_обл_2 полугодие" xfId="9895" xr:uid="{00000000-0005-0000-0000-000098120000}"/>
    <cellStyle name="_янв_обл_exp 2013" xfId="9896" xr:uid="{00000000-0005-0000-0000-000099120000}"/>
    <cellStyle name="_янв_обл_exp 2013" xfId="9897" xr:uid="{00000000-0005-0000-0000-00009A120000}"/>
    <cellStyle name="_янв_обл_декабрь_обл" xfId="9898" xr:uid="{00000000-0005-0000-0000-00009B120000}"/>
    <cellStyle name="_янв_обл_декабрь_обл" xfId="9899" xr:uid="{00000000-0005-0000-0000-00009C120000}"/>
    <cellStyle name="_янв_обл_территории_сентябрь" xfId="9900" xr:uid="{00000000-0005-0000-0000-00009D120000}"/>
    <cellStyle name="_янв_обл_территории_сентябрь" xfId="9901" xr:uid="{00000000-0005-0000-0000-00009E120000}"/>
    <cellStyle name="_Январь 2012г" xfId="9902" xr:uid="{00000000-0005-0000-0000-00009F120000}"/>
    <cellStyle name="_Январь 2012г" xfId="9903" xr:uid="{00000000-0005-0000-0000-0000A0120000}"/>
    <cellStyle name="_Январь 2012г_Январь - декабрь 2013г" xfId="9904" xr:uid="{00000000-0005-0000-0000-0000A1120000}"/>
    <cellStyle name="_Январь 2012г_Январь - декабрь 2013г" xfId="9905" xr:uid="{00000000-0005-0000-0000-0000A2120000}"/>
    <cellStyle name="_Январь 2012г_Январь 2014г. 1-20 дней" xfId="9906" xr:uid="{00000000-0005-0000-0000-0000A3120000}"/>
    <cellStyle name="_Январь 2012г_Январь 2014г. 1-20 дней" xfId="9907" xr:uid="{00000000-0005-0000-0000-0000A4120000}"/>
    <cellStyle name="" xfId="2238" xr:uid="{00000000-0005-0000-0000-0000A5120000}"/>
    <cellStyle name="" xfId="2239" xr:uid="{00000000-0005-0000-0000-0000A6120000}"/>
    <cellStyle name="" xfId="2240" xr:uid="{00000000-0005-0000-0000-0000A7120000}"/>
    <cellStyle name="" xfId="2241" xr:uid="{00000000-0005-0000-0000-0000A8120000}"/>
    <cellStyle name=" 2" xfId="2242" xr:uid="{00000000-0005-0000-0000-0000A9120000}"/>
    <cellStyle name=" 2" xfId="2243" xr:uid="{00000000-0005-0000-0000-0000AA120000}"/>
    <cellStyle name=" 2_12 книга1" xfId="9908" xr:uid="{00000000-0005-0000-0000-0000AB120000}"/>
    <cellStyle name=" 2_12 книга1" xfId="9909" xr:uid="{00000000-0005-0000-0000-0000AC120000}"/>
    <cellStyle name=" 2_2 полугодие" xfId="9910" xr:uid="{00000000-0005-0000-0000-0000AD120000}"/>
    <cellStyle name=" 2_2 полугодие" xfId="9911" xr:uid="{00000000-0005-0000-0000-0000AE120000}"/>
    <cellStyle name=" 2_exp 2013" xfId="9912" xr:uid="{00000000-0005-0000-0000-0000AF120000}"/>
    <cellStyle name=" 2_exp 2013" xfId="9913" xr:uid="{00000000-0005-0000-0000-0000B0120000}"/>
    <cellStyle name=" 2_декабрь_обл" xfId="9914" xr:uid="{00000000-0005-0000-0000-0000B1120000}"/>
    <cellStyle name=" 2_декабрь_обл" xfId="9915" xr:uid="{00000000-0005-0000-0000-0000B2120000}"/>
    <cellStyle name=" 2_территории_сентябрь" xfId="9916" xr:uid="{00000000-0005-0000-0000-0000B3120000}"/>
    <cellStyle name=" 2_территории_сентябрь" xfId="9917" xr:uid="{00000000-0005-0000-0000-0000B4120000}"/>
    <cellStyle name=" 3" xfId="9918" xr:uid="{00000000-0005-0000-0000-0000B5120000}"/>
    <cellStyle name=" 3" xfId="9919" xr:uid="{00000000-0005-0000-0000-0000B6120000}"/>
    <cellStyle name=" 3_12 книга1" xfId="9920" xr:uid="{00000000-0005-0000-0000-0000B7120000}"/>
    <cellStyle name=" 3_12 книга1" xfId="9921" xr:uid="{00000000-0005-0000-0000-0000B8120000}"/>
    <cellStyle name=" 3_2 полугодие" xfId="9922" xr:uid="{00000000-0005-0000-0000-0000B9120000}"/>
    <cellStyle name=" 3_2 полугодие" xfId="9923" xr:uid="{00000000-0005-0000-0000-0000BA120000}"/>
    <cellStyle name=" 3_exp 2013" xfId="9924" xr:uid="{00000000-0005-0000-0000-0000BB120000}"/>
    <cellStyle name=" 3_exp 2013" xfId="9925" xr:uid="{00000000-0005-0000-0000-0000BC120000}"/>
    <cellStyle name=" 3_декабрь_обл" xfId="9926" xr:uid="{00000000-0005-0000-0000-0000BD120000}"/>
    <cellStyle name=" 3_декабрь_обл" xfId="9927" xr:uid="{00000000-0005-0000-0000-0000BE120000}"/>
    <cellStyle name=" 3_территории_сентябрь" xfId="9928" xr:uid="{00000000-0005-0000-0000-0000BF120000}"/>
    <cellStyle name=" 3_территории_сентябрь" xfId="9929" xr:uid="{00000000-0005-0000-0000-0000C0120000}"/>
    <cellStyle name=" 4" xfId="9930" xr:uid="{00000000-0005-0000-0000-0000C1120000}"/>
    <cellStyle name=" 4" xfId="9931" xr:uid="{00000000-0005-0000-0000-0000C2120000}"/>
    <cellStyle name=" 5" xfId="9932" xr:uid="{00000000-0005-0000-0000-0000C3120000}"/>
    <cellStyle name=" 5" xfId="9933" xr:uid="{00000000-0005-0000-0000-0000C4120000}"/>
    <cellStyle name=" 6" xfId="9934" xr:uid="{00000000-0005-0000-0000-0000C5120000}"/>
    <cellStyle name=" 6" xfId="9935" xr:uid="{00000000-0005-0000-0000-0000C6120000}"/>
    <cellStyle name=" 7" xfId="9936" xr:uid="{00000000-0005-0000-0000-0000C7120000}"/>
    <cellStyle name=" 7" xfId="9937" xr:uid="{00000000-0005-0000-0000-0000C8120000}"/>
    <cellStyle name=" 8" xfId="9938" xr:uid="{00000000-0005-0000-0000-0000C9120000}"/>
    <cellStyle name=" 8" xfId="9939" xr:uid="{00000000-0005-0000-0000-0000CA120000}"/>
    <cellStyle name=" 9" xfId="9940" xr:uid="{00000000-0005-0000-0000-0000CB120000}"/>
    <cellStyle name=" 9" xfId="9941" xr:uid="{00000000-0005-0000-0000-0000CC120000}"/>
    <cellStyle name="_05 -май 2010г." xfId="9942" xr:uid="{00000000-0005-0000-0000-0000CD120000}"/>
    <cellStyle name="_05 -май 2010г." xfId="9943" xr:uid="{00000000-0005-0000-0000-0000CE120000}"/>
    <cellStyle name="_05 -май 2010г._01 МЕСЯЦЕВ_ИМОМУ" xfId="9944" xr:uid="{00000000-0005-0000-0000-0000CF120000}"/>
    <cellStyle name="_05 -май 2010г._01 МЕСЯЦЕВ_ИМОМУ" xfId="9945" xr:uid="{00000000-0005-0000-0000-0000D0120000}"/>
    <cellStyle name="_05 -май 2010г._Март 2012г" xfId="9946" xr:uid="{00000000-0005-0000-0000-0000D1120000}"/>
    <cellStyle name="_05 -май 2010г._Март 2012г" xfId="9947" xr:uid="{00000000-0005-0000-0000-0000D2120000}"/>
    <cellStyle name="_05 -май 2010г._Март 2012г_полугодие_КМ_06.05.2013_окончат 07.06" xfId="9948" xr:uid="{00000000-0005-0000-0000-0000D3120000}"/>
    <cellStyle name="_05 -май 2010г._Март 2012г_полугодие_КМ_06.05.2013_окончат 07.06" xfId="9949" xr:uid="{00000000-0005-0000-0000-0000D4120000}"/>
    <cellStyle name="_05 -май 2010г._Март 2012г_полугодие_КМ_06.05.2013_окончат 07.06_Январь - декабрь 2013г" xfId="9950" xr:uid="{00000000-0005-0000-0000-0000D5120000}"/>
    <cellStyle name="_05 -май 2010г._Март 2012г_полугодие_КМ_06.05.2013_окончат 07.06_Январь - декабрь 2013г" xfId="9951" xr:uid="{00000000-0005-0000-0000-0000D6120000}"/>
    <cellStyle name="_05 -май 2010г._Март 2012г_полугодие_КМ_06.05.2013_окончат 07.06_Январь 2014г. 1-20 дней" xfId="9952" xr:uid="{00000000-0005-0000-0000-0000D7120000}"/>
    <cellStyle name="_05 -май 2010г._Март 2012г_полугодие_КМ_06.05.2013_окончат 07.06_Январь 2014г. 1-20 дней" xfId="9953" xr:uid="{00000000-0005-0000-0000-0000D8120000}"/>
    <cellStyle name="_05 -май 2010г._Март 2012г_Январь - декабрь 2013г" xfId="9954" xr:uid="{00000000-0005-0000-0000-0000D9120000}"/>
    <cellStyle name="_05 -май 2010г._Март 2012г_Январь - декабрь 2013г" xfId="9955" xr:uid="{00000000-0005-0000-0000-0000DA120000}"/>
    <cellStyle name="_05 -май 2010г._Март 2012г_Январь 2014г" xfId="9956" xr:uid="{00000000-0005-0000-0000-0000DB120000}"/>
    <cellStyle name="_05 -май 2010г._Март 2012г_Январь 2014г" xfId="9957" xr:uid="{00000000-0005-0000-0000-0000DC120000}"/>
    <cellStyle name="_05 -май 2010г._Март 2012г_Январь 2014г. 1-20 дней" xfId="9958" xr:uid="{00000000-0005-0000-0000-0000DD120000}"/>
    <cellStyle name="_05 -май 2010г._Март 2012г_Январь 2014г. 1-20 дней" xfId="9959" xr:uid="{00000000-0005-0000-0000-0000DE120000}"/>
    <cellStyle name="_05 -май 2010г._Март 2012г_Январь 2014г_Январь 2014г. 1-20 дней" xfId="9960" xr:uid="{00000000-0005-0000-0000-0000DF120000}"/>
    <cellStyle name="_05 -май 2010г._Март 2012г_Январь 2014г_Январь 2014г. 1-20 дней" xfId="9961" xr:uid="{00000000-0005-0000-0000-0000E0120000}"/>
    <cellStyle name="_05 -май 2010г._Январь - декабрь 2013г" xfId="9962" xr:uid="{00000000-0005-0000-0000-0000E1120000}"/>
    <cellStyle name="_05 -май 2010г._Январь - декабрь 2013г" xfId="9963" xr:uid="{00000000-0005-0000-0000-0000E2120000}"/>
    <cellStyle name="_05 -май 2010г._Январь 2014г. 1-20 дней" xfId="9964" xr:uid="{00000000-0005-0000-0000-0000E3120000}"/>
    <cellStyle name="_05 -май 2010г._Январь 2014г. 1-20 дней" xfId="9965" xr:uid="{00000000-0005-0000-0000-0000E4120000}"/>
    <cellStyle name="_05,06,2007 йилга сводка Дустлик 2" xfId="2244" xr:uid="{00000000-0005-0000-0000-0000E5120000}"/>
    <cellStyle name="_05,06,2007 йилга сводка Дустлик 2" xfId="2245" xr:uid="{00000000-0005-0000-0000-0000E6120000}"/>
    <cellStyle name="_05,06,2007 йилга сводка Дустлик 2" xfId="2246" xr:uid="{00000000-0005-0000-0000-0000E7120000}"/>
    <cellStyle name="_05,06,2007 йилга сводка Дустлик 2" xfId="2247" xr:uid="{00000000-0005-0000-0000-0000E8120000}"/>
    <cellStyle name="_1 август 2006 йилдан" xfId="2248" xr:uid="{00000000-0005-0000-0000-0000E9120000}"/>
    <cellStyle name="_1 август 2006 йилдан" xfId="2249" xr:uid="{00000000-0005-0000-0000-0000EA120000}"/>
    <cellStyle name="_1 август 2006 йилдан" xfId="2250" xr:uid="{00000000-0005-0000-0000-0000EB120000}"/>
    <cellStyle name="_1 август 2006 йилдан" xfId="2251" xr:uid="{00000000-0005-0000-0000-0000EC120000}"/>
    <cellStyle name="_1 август 2006 йилдан_УХКМ ва БИО форма 01. 02. 09" xfId="2252" xr:uid="{00000000-0005-0000-0000-0000ED120000}"/>
    <cellStyle name="_1 август 2006 йилдан_УХКМ ва БИО форма 01. 02. 09" xfId="2253" xr:uid="{00000000-0005-0000-0000-0000EE120000}"/>
    <cellStyle name="_1 август 2006 йилдан_УХКМ ва БИО форма 01. 02. 09" xfId="2254" xr:uid="{00000000-0005-0000-0000-0000EF120000}"/>
    <cellStyle name="_1 август 2006 йилдан_УХКМ ва БИО форма 01. 02. 09" xfId="2255" xr:uid="{00000000-0005-0000-0000-0000F0120000}"/>
    <cellStyle name="_1 августга бешта формани бошкатдан тайёрланди" xfId="2256" xr:uid="{00000000-0005-0000-0000-0000F1120000}"/>
    <cellStyle name="_1 августга бешта формани бошкатдан тайёрланди" xfId="2257" xr:uid="{00000000-0005-0000-0000-0000F2120000}"/>
    <cellStyle name="_1 августга бешта формани бошкатдан тайёрланди" xfId="2258" xr:uid="{00000000-0005-0000-0000-0000F3120000}"/>
    <cellStyle name="_1 августга бешта формани бошкатдан тайёрланди" xfId="2259" xr:uid="{00000000-0005-0000-0000-0000F4120000}"/>
    <cellStyle name="_1 августга бешта формани бошкатдан тайёрланди_УХКМ ва БИО форма 01. 02. 09" xfId="2260" xr:uid="{00000000-0005-0000-0000-0000F5120000}"/>
    <cellStyle name="_1 августга бешта формани бошкатдан тайёрланди_УХКМ ва БИО форма 01. 02. 09" xfId="2261" xr:uid="{00000000-0005-0000-0000-0000F6120000}"/>
    <cellStyle name="_1 августга бешта формани бошкатдан тайёрланди_УХКМ ва БИО форма 01. 02. 09" xfId="2262" xr:uid="{00000000-0005-0000-0000-0000F7120000}"/>
    <cellStyle name="_1 августга бешта формани бошкатдан тайёрланди_УХКМ ва БИО форма 01. 02. 09" xfId="2263" xr:uid="{00000000-0005-0000-0000-0000F8120000}"/>
    <cellStyle name="_1 кв ФАКТОР" xfId="2264" xr:uid="{00000000-0005-0000-0000-0000F9120000}"/>
    <cellStyle name="_1 кв ФАКТОР" xfId="2265" xr:uid="{00000000-0005-0000-0000-0000FA120000}"/>
    <cellStyle name="_1 кв ФАКТОР 2" xfId="2266" xr:uid="{00000000-0005-0000-0000-0000FB120000}"/>
    <cellStyle name="_1 кв ФАКТОР 2" xfId="2267" xr:uid="{00000000-0005-0000-0000-0000FC120000}"/>
    <cellStyle name="_1 кв ФАКТОР 2_12 книга1" xfId="9966" xr:uid="{00000000-0005-0000-0000-0000FD120000}"/>
    <cellStyle name="_1 кв ФАКТОР 2_12 книга1" xfId="9967" xr:uid="{00000000-0005-0000-0000-0000FE120000}"/>
    <cellStyle name="_1 кв ФАКТОР 2_2 полугодие" xfId="9968" xr:uid="{00000000-0005-0000-0000-0000FF120000}"/>
    <cellStyle name="_1 кв ФАКТОР 2_2 полугодие" xfId="9969" xr:uid="{00000000-0005-0000-0000-000000130000}"/>
    <cellStyle name="_1 кв ФАКТОР 2_exp 2013" xfId="9970" xr:uid="{00000000-0005-0000-0000-000001130000}"/>
    <cellStyle name="_1 кв ФАКТОР 2_exp 2013" xfId="9971" xr:uid="{00000000-0005-0000-0000-000002130000}"/>
    <cellStyle name="_1 кв ФАКТОР 2_декабрь_обл" xfId="9972" xr:uid="{00000000-0005-0000-0000-000003130000}"/>
    <cellStyle name="_1 кв ФАКТОР 2_декабрь_обл" xfId="9973" xr:uid="{00000000-0005-0000-0000-000004130000}"/>
    <cellStyle name="_1 кв ФАКТОР 2_территории_сентябрь" xfId="9974" xr:uid="{00000000-0005-0000-0000-000005130000}"/>
    <cellStyle name="_1 кв ФАКТОР 2_территории_сентябрь" xfId="9975" xr:uid="{00000000-0005-0000-0000-000006130000}"/>
    <cellStyle name="_1 кв ФАКТОР 3" xfId="2268" xr:uid="{00000000-0005-0000-0000-000007130000}"/>
    <cellStyle name="_1 кв ФАКТОР 3" xfId="2269" xr:uid="{00000000-0005-0000-0000-000008130000}"/>
    <cellStyle name="_1 кв ФАКТОР 3_12 книга1" xfId="9976" xr:uid="{00000000-0005-0000-0000-000009130000}"/>
    <cellStyle name="_1 кв ФАКТОР 3_12 книга1" xfId="9977" xr:uid="{00000000-0005-0000-0000-00000A130000}"/>
    <cellStyle name="_1 кв ФАКТОР 3_2 полугодие" xfId="9978" xr:uid="{00000000-0005-0000-0000-00000B130000}"/>
    <cellStyle name="_1 кв ФАКТОР 3_2 полугодие" xfId="9979" xr:uid="{00000000-0005-0000-0000-00000C130000}"/>
    <cellStyle name="_1 кв ФАКТОР 3_exp 2013" xfId="9980" xr:uid="{00000000-0005-0000-0000-00000D130000}"/>
    <cellStyle name="_1 кв ФАКТОР 3_exp 2013" xfId="9981" xr:uid="{00000000-0005-0000-0000-00000E130000}"/>
    <cellStyle name="_1 кв ФАКТОР 3_декабрь_обл" xfId="9982" xr:uid="{00000000-0005-0000-0000-00000F130000}"/>
    <cellStyle name="_1 кв ФАКТОР 3_декабрь_обл" xfId="9983" xr:uid="{00000000-0005-0000-0000-000010130000}"/>
    <cellStyle name="_1 кв ФАКТОР 3_территории_сентябрь" xfId="9984" xr:uid="{00000000-0005-0000-0000-000011130000}"/>
    <cellStyle name="_1 кв ФАКТОР 3_территории_сентябрь" xfId="9985" xr:uid="{00000000-0005-0000-0000-000012130000}"/>
    <cellStyle name="_1 кв ФАКТОР_exp 2011" xfId="9986" xr:uid="{00000000-0005-0000-0000-000013130000}"/>
    <cellStyle name="_1 кв ФАКТОР_exp 2011" xfId="9987" xr:uid="{00000000-0005-0000-0000-000014130000}"/>
    <cellStyle name="_1 кв ФАКТОР_exp 2011_12 книга1" xfId="9988" xr:uid="{00000000-0005-0000-0000-000015130000}"/>
    <cellStyle name="_1 кв ФАКТОР_exp 2011_12 книга1" xfId="9989" xr:uid="{00000000-0005-0000-0000-000016130000}"/>
    <cellStyle name="_1 кв ФАКТОР_exp 2011_2 полугодие" xfId="9990" xr:uid="{00000000-0005-0000-0000-000017130000}"/>
    <cellStyle name="_1 кв ФАКТОР_exp 2011_2 полугодие" xfId="9991" xr:uid="{00000000-0005-0000-0000-000018130000}"/>
    <cellStyle name="_1 кв ФАКТОР_exp 2011_exp 2013" xfId="9992" xr:uid="{00000000-0005-0000-0000-000019130000}"/>
    <cellStyle name="_1 кв ФАКТОР_exp 2011_exp 2013" xfId="9993" xr:uid="{00000000-0005-0000-0000-00001A130000}"/>
    <cellStyle name="_1 кв ФАКТОР_exp 2011_декабрь_обл" xfId="9994" xr:uid="{00000000-0005-0000-0000-00001B130000}"/>
    <cellStyle name="_1 кв ФАКТОР_exp 2011_декабрь_обл" xfId="9995" xr:uid="{00000000-0005-0000-0000-00001C130000}"/>
    <cellStyle name="_1 кв ФАКТОР_exp 2011_территории_сентябрь" xfId="9996" xr:uid="{00000000-0005-0000-0000-00001D130000}"/>
    <cellStyle name="_1 кв ФАКТОР_exp 2011_территории_сентябрь" xfId="9997" xr:uid="{00000000-0005-0000-0000-00001E130000}"/>
    <cellStyle name="_1 кв ФАКТОР_FTA_Sep_2011" xfId="9998" xr:uid="{00000000-0005-0000-0000-00001F130000}"/>
    <cellStyle name="_1 кв ФАКТОР_FTA_Sep_2011" xfId="9999" xr:uid="{00000000-0005-0000-0000-000020130000}"/>
    <cellStyle name="_1 кв ФАКТОР_Import_Forecast(last)_12.09.11 (Ismailovu)" xfId="2270" xr:uid="{00000000-0005-0000-0000-000021130000}"/>
    <cellStyle name="_1 кв ФАКТОР_Import_Forecast(last)_12.09.11 (Ismailovu)" xfId="2271" xr:uid="{00000000-0005-0000-0000-000022130000}"/>
    <cellStyle name="_1 кв ФАКТОР_Import_Forecast(last)_12.09.11 (Ismailovu) 2" xfId="10000" xr:uid="{00000000-0005-0000-0000-000023130000}"/>
    <cellStyle name="_1 кв ФАКТОР_Import_Forecast(last)_12.09.11 (Ismailovu) 2" xfId="10001" xr:uid="{00000000-0005-0000-0000-000024130000}"/>
    <cellStyle name="_1 кв ФАКТОР_Import_Forecast(last)_12.09.11 (Ismailovu) 3" xfId="10002" xr:uid="{00000000-0005-0000-0000-000025130000}"/>
    <cellStyle name="_1 кв ФАКТОР_Import_Forecast(last)_12.09.11 (Ismailovu) 3" xfId="10003" xr:uid="{00000000-0005-0000-0000-000026130000}"/>
    <cellStyle name="_1 кв ФАКТОР_Import_Forecast(last)_12.09.11 (Ismailovu)_12 книга1" xfId="10004" xr:uid="{00000000-0005-0000-0000-000027130000}"/>
    <cellStyle name="_1 кв ФАКТОР_Import_Forecast(last)_12.09.11 (Ismailovu)_12 книга1" xfId="10005" xr:uid="{00000000-0005-0000-0000-000028130000}"/>
    <cellStyle name="_1 кв ФАКТОР_Import_Forecast(last)_12.09.11 (Ismailovu)_2 полугодие" xfId="10006" xr:uid="{00000000-0005-0000-0000-000029130000}"/>
    <cellStyle name="_1 кв ФАКТОР_Import_Forecast(last)_12.09.11 (Ismailovu)_2 полугодие" xfId="10007" xr:uid="{00000000-0005-0000-0000-00002A130000}"/>
    <cellStyle name="_1 кв ФАКТОР_Import_Forecast(last)_12.09.11 (Ismailovu)_exp 2013" xfId="10008" xr:uid="{00000000-0005-0000-0000-00002B130000}"/>
    <cellStyle name="_1 кв ФАКТОР_Import_Forecast(last)_12.09.11 (Ismailovu)_exp 2013" xfId="10009" xr:uid="{00000000-0005-0000-0000-00002C130000}"/>
    <cellStyle name="_1 кв ФАКТОР_Import_Forecast(last)_12.09.11 (Ismailovu)_декабрь_обл" xfId="10010" xr:uid="{00000000-0005-0000-0000-00002D130000}"/>
    <cellStyle name="_1 кв ФАКТОР_Import_Forecast(last)_12.09.11 (Ismailovu)_декабрь_обл" xfId="10011" xr:uid="{00000000-0005-0000-0000-00002E130000}"/>
    <cellStyle name="_1 кв ФАКТОР_Import_Forecast(last)_12.09.11 (Ismailovu)_доля экс" xfId="10012" xr:uid="{00000000-0005-0000-0000-00002F130000}"/>
    <cellStyle name="_1 кв ФАКТОР_Import_Forecast(last)_12.09.11 (Ismailovu)_доля экс" xfId="10013" xr:uid="{00000000-0005-0000-0000-000030130000}"/>
    <cellStyle name="_1 кв ФАКТОР_Import_Forecast(last)_12.09.11 (Ismailovu)_импорт_2013_аппарат" xfId="10014" xr:uid="{00000000-0005-0000-0000-000031130000}"/>
    <cellStyle name="_1 кв ФАКТОР_Import_Forecast(last)_12.09.11 (Ismailovu)_импорт_2013_аппарат" xfId="10015" xr:uid="{00000000-0005-0000-0000-000032130000}"/>
    <cellStyle name="_1 кв ФАКТОР_Import_Forecast(last)_12.09.11 (Ismailovu)_импорт_2013_реальный" xfId="10016" xr:uid="{00000000-0005-0000-0000-000033130000}"/>
    <cellStyle name="_1 кв ФАКТОР_Import_Forecast(last)_12.09.11 (Ismailovu)_импорт_2013_реальный" xfId="10017" xr:uid="{00000000-0005-0000-0000-000034130000}"/>
    <cellStyle name="_1 кв ФАКТОР_Import_Forecast(last)_12.09.11 (Ismailovu)_прогноз экспорта-2014г." xfId="10018" xr:uid="{00000000-0005-0000-0000-000035130000}"/>
    <cellStyle name="_1 кв ФАКТОР_Import_Forecast(last)_12.09.11 (Ismailovu)_прогноз экспорта-2014г." xfId="10019" xr:uid="{00000000-0005-0000-0000-000036130000}"/>
    <cellStyle name="_1 кв ФАКТОР_Import_Forecast(last)_12.09.11 (Ismailovu)_прогноз_2014_АП_16.09_КМ_30.09" xfId="10020" xr:uid="{00000000-0005-0000-0000-000037130000}"/>
    <cellStyle name="_1 кв ФАКТОР_Import_Forecast(last)_12.09.11 (Ismailovu)_прогноз_2014_АП_16.09_КМ_30.09" xfId="10021" xr:uid="{00000000-0005-0000-0000-000038130000}"/>
    <cellStyle name="_1 кв ФАКТОР_Import_Forecast(last)_12.09.11 (Ismailovu)_прогноз_2014_КМ_11.09.2013" xfId="10022" xr:uid="{00000000-0005-0000-0000-000039130000}"/>
    <cellStyle name="_1 кв ФАКТОР_Import_Forecast(last)_12.09.11 (Ismailovu)_прогноз_2014_КМ_11.09.2013" xfId="10023" xr:uid="{00000000-0005-0000-0000-00003A130000}"/>
    <cellStyle name="_1 кв ФАКТОР_Import_Forecast(last)_12.09.11 (Ismailovu)_СВОД регионов приложение _2_МВЭС_13.11.2013" xfId="10024" xr:uid="{00000000-0005-0000-0000-00003B130000}"/>
    <cellStyle name="_1 кв ФАКТОР_Import_Forecast(last)_12.09.11 (Ismailovu)_СВОД регионов приложение _2_МВЭС_13.11.2013" xfId="10025" xr:uid="{00000000-0005-0000-0000-00003C130000}"/>
    <cellStyle name="_1 кв ФАКТОР_Import_Forecast(last)_12.09.11 (Ismailovu)_территории_сентябрь" xfId="10026" xr:uid="{00000000-0005-0000-0000-00003D130000}"/>
    <cellStyle name="_1 кв ФАКТОР_Import_Forecast(last)_12.09.11 (Ismailovu)_территории_сентябрь" xfId="10027" xr:uid="{00000000-0005-0000-0000-00003E130000}"/>
    <cellStyle name="_1 кв ФАКТОР_Import_Forecast(last)_12.09.11 (Ismailovu)_экспорт импорт_Голышев_девальвация_16.09.2013" xfId="10028" xr:uid="{00000000-0005-0000-0000-00003F130000}"/>
    <cellStyle name="_1 кв ФАКТОР_Import_Forecast(last)_12.09.11 (Ismailovu)_экспорт импорт_Голышев_девальвация_16.09.2013" xfId="10029" xr:uid="{00000000-0005-0000-0000-000040130000}"/>
    <cellStyle name="_1 кв ФАКТОР_Ден масса" xfId="2272" xr:uid="{00000000-0005-0000-0000-000041130000}"/>
    <cellStyle name="_1 кв ФАКТОР_Ден масса" xfId="2273" xr:uid="{00000000-0005-0000-0000-000042130000}"/>
    <cellStyle name="_1 кв ФАКТОР_импорт_2012_аппарат_декабрь" xfId="10030" xr:uid="{00000000-0005-0000-0000-000043130000}"/>
    <cellStyle name="_1 кв ФАКТОР_импорт_2012_аппарат_декабрь" xfId="10031" xr:uid="{00000000-0005-0000-0000-000044130000}"/>
    <cellStyle name="_1 кв ФАКТОР_импорт_2012_декабрь" xfId="10032" xr:uid="{00000000-0005-0000-0000-000045130000}"/>
    <cellStyle name="_1 кв ФАКТОР_импорт_2012_декабрь" xfId="10033" xr:uid="{00000000-0005-0000-0000-000046130000}"/>
    <cellStyle name="_1 кв ФАКТОР_Март 2012г" xfId="10034" xr:uid="{00000000-0005-0000-0000-000047130000}"/>
    <cellStyle name="_1 кв ФАКТОР_Март 2012г" xfId="10035" xr:uid="{00000000-0005-0000-0000-000048130000}"/>
    <cellStyle name="_1 кв ФАКТОР_Март 2012г_полугодие_КМ_06.05.2013_окончат 07.06" xfId="10036" xr:uid="{00000000-0005-0000-0000-000049130000}"/>
    <cellStyle name="_1 кв ФАКТОР_Март 2012г_полугодие_КМ_06.05.2013_окончат 07.06" xfId="10037" xr:uid="{00000000-0005-0000-0000-00004A130000}"/>
    <cellStyle name="_1 кв ФАКТОР_Март 2012г_полугодие_КМ_06.05.2013_окончат 07.06_Январь - декабрь 2013г" xfId="10038" xr:uid="{00000000-0005-0000-0000-00004B130000}"/>
    <cellStyle name="_1 кв ФАКТОР_Март 2012г_полугодие_КМ_06.05.2013_окончат 07.06_Январь - декабрь 2013г" xfId="10039" xr:uid="{00000000-0005-0000-0000-00004C130000}"/>
    <cellStyle name="_1 кв ФАКТОР_Март 2012г_полугодие_КМ_06.05.2013_окончат 07.06_Январь 2014г. 1-20 дней" xfId="10040" xr:uid="{00000000-0005-0000-0000-00004D130000}"/>
    <cellStyle name="_1 кв ФАКТОР_Март 2012г_полугодие_КМ_06.05.2013_окончат 07.06_Январь 2014г. 1-20 дней" xfId="10041" xr:uid="{00000000-0005-0000-0000-00004E130000}"/>
    <cellStyle name="_1 кв ФАКТОР_Март 2012г_Январь - декабрь 2013г" xfId="10042" xr:uid="{00000000-0005-0000-0000-00004F130000}"/>
    <cellStyle name="_1 кв ФАКТОР_Март 2012г_Январь - декабрь 2013г" xfId="10043" xr:uid="{00000000-0005-0000-0000-000050130000}"/>
    <cellStyle name="_1 кв ФАКТОР_Март 2012г_Январь 2014г" xfId="10044" xr:uid="{00000000-0005-0000-0000-000051130000}"/>
    <cellStyle name="_1 кв ФАКТОР_Март 2012г_Январь 2014г" xfId="10045" xr:uid="{00000000-0005-0000-0000-000052130000}"/>
    <cellStyle name="_1 кв ФАКТОР_Март 2012г_Январь 2014г. 1-20 дней" xfId="10046" xr:uid="{00000000-0005-0000-0000-000053130000}"/>
    <cellStyle name="_1 кв ФАКТОР_Март 2012г_Январь 2014г. 1-20 дней" xfId="10047" xr:uid="{00000000-0005-0000-0000-000054130000}"/>
    <cellStyle name="_1 кв ФАКТОР_Март 2012г_Январь 2014г_Январь 2014г. 1-20 дней" xfId="10048" xr:uid="{00000000-0005-0000-0000-000055130000}"/>
    <cellStyle name="_1 кв ФАКТОР_Март 2012г_Январь 2014г_Январь 2014г. 1-20 дней" xfId="10049" xr:uid="{00000000-0005-0000-0000-000056130000}"/>
    <cellStyle name="_1 кв ФАКТОР_прил. и рассм.-26.12 (version 1)" xfId="10050" xr:uid="{00000000-0005-0000-0000-000057130000}"/>
    <cellStyle name="_1 кв ФАКТОР_прил. и рассм.-26.12 (version 1)" xfId="10051" xr:uid="{00000000-0005-0000-0000-000058130000}"/>
    <cellStyle name="_1 кв ФАКТОР_Прогноз_2012_24.09.11" xfId="2274" xr:uid="{00000000-0005-0000-0000-000059130000}"/>
    <cellStyle name="_1 кв ФАКТОР_Прогноз_2012_24.09.11" xfId="2275" xr:uid="{00000000-0005-0000-0000-00005A130000}"/>
    <cellStyle name="_1 кв ФАКТОР_прогноз_2013_АП_18.12.2012" xfId="10052" xr:uid="{00000000-0005-0000-0000-00005B130000}"/>
    <cellStyle name="_1 кв ФАКТОР_прогноз_2013_АП_18.12.2012" xfId="10053" xr:uid="{00000000-0005-0000-0000-00005C130000}"/>
    <cellStyle name="_1 кв ФАКТОР_прогноз_2013_АП_18.12.2012_Январь - декабрь 2013г" xfId="10054" xr:uid="{00000000-0005-0000-0000-00005D130000}"/>
    <cellStyle name="_1 кв ФАКТОР_прогноз_2013_АП_18.12.2012_Январь - декабрь 2013г" xfId="10055" xr:uid="{00000000-0005-0000-0000-00005E130000}"/>
    <cellStyle name="_1 кв ФАКТОР_прогноз_2013_АП_18.12.2012_Январь 2014г. 1-20 дней" xfId="10056" xr:uid="{00000000-0005-0000-0000-00005F130000}"/>
    <cellStyle name="_1 кв ФАКТОР_прогноз_2013_АП_18.12.2012_Январь 2014г. 1-20 дней" xfId="10057" xr:uid="{00000000-0005-0000-0000-000060130000}"/>
    <cellStyle name="_1 кв ФАКТОР_прогноз_2013_соглас_Исмаилов_ВВП" xfId="10058" xr:uid="{00000000-0005-0000-0000-000061130000}"/>
    <cellStyle name="_1 кв ФАКТОР_прогноз_2013_соглас_Исмаилов_ВВП" xfId="10059" xr:uid="{00000000-0005-0000-0000-000062130000}"/>
    <cellStyle name="_1 кв ФАКТОР_прогноз_2013_соглас_Исмаилов_ВВП_экспорт импорт_Голышев_девальвация_22.08.2013" xfId="10060" xr:uid="{00000000-0005-0000-0000-000063130000}"/>
    <cellStyle name="_1 кв ФАКТОР_прогноз_2013_соглас_Исмаилов_ВВП_экспорт импорт_Голышев_девальвация_22.08.2013" xfId="10061" xr:uid="{00000000-0005-0000-0000-000064130000}"/>
    <cellStyle name="_1 кв ФАКТОР_прогноз_2013_экспорт110,2" xfId="10062" xr:uid="{00000000-0005-0000-0000-000065130000}"/>
    <cellStyle name="_1 кв ФАКТОР_прогноз_2013_экспорт110,2" xfId="10063" xr:uid="{00000000-0005-0000-0000-000066130000}"/>
    <cellStyle name="_1 кв ФАКТОР_прогноз_2013_экспорт110,2_экспорт импорт_Голышев_девальвация_22.08.2013" xfId="10064" xr:uid="{00000000-0005-0000-0000-000067130000}"/>
    <cellStyle name="_1 кв ФАКТОР_прогноз_2013_экспорт110,2_экспорт импорт_Голышев_девальвация_22.08.2013" xfId="10065" xr:uid="{00000000-0005-0000-0000-000068130000}"/>
    <cellStyle name="_1 кв ФАКТОР_Регион за январь-июнь  2012" xfId="10066" xr:uid="{00000000-0005-0000-0000-000069130000}"/>
    <cellStyle name="_1 кв ФАКТОР_Регион за январь-июнь  2012" xfId="10067" xr:uid="{00000000-0005-0000-0000-00006A130000}"/>
    <cellStyle name="_1 кв ФАКТОР_хлопок и газ" xfId="10068" xr:uid="{00000000-0005-0000-0000-00006B130000}"/>
    <cellStyle name="_1 кв ФАКТОР_хлопок и газ" xfId="10069" xr:uid="{00000000-0005-0000-0000-00006C130000}"/>
    <cellStyle name="_1 кв ФАКТОР_хлопок и газ_экспорт импорт_Голышев_девальвация_22.08.2013" xfId="10070" xr:uid="{00000000-0005-0000-0000-00006D130000}"/>
    <cellStyle name="_1 кв ФАКТОР_хлопок и газ_экспорт импорт_Голышев_девальвация_22.08.2013" xfId="10071" xr:uid="{00000000-0005-0000-0000-00006E130000}"/>
    <cellStyle name="_1 кв ФАКТОР_экспорт импорт_Голышев_девальвация_22.08.2013" xfId="10072" xr:uid="{00000000-0005-0000-0000-00006F130000}"/>
    <cellStyle name="_1 кв ФАКТОР_экспорт импорт_Голышев_девальвация_22.08.2013" xfId="10073" xr:uid="{00000000-0005-0000-0000-000070130000}"/>
    <cellStyle name="_1 кв ФАКТОР_экспорт_импорт-30.12_с учетом замечаний Голышева-ожид" xfId="10074" xr:uid="{00000000-0005-0000-0000-000071130000}"/>
    <cellStyle name="_1 кв ФАКТОР_экспорт_импорт-30.12_с учетом замечаний Голышева-ожид" xfId="10075" xr:uid="{00000000-0005-0000-0000-000072130000}"/>
    <cellStyle name="_1 кв ФАКТОР_экспорт_импорт-30.12_с учетом замечаний Голышева-ожид_импорт_2013_аппарат" xfId="10076" xr:uid="{00000000-0005-0000-0000-000073130000}"/>
    <cellStyle name="_1 кв ФАКТОР_экспорт_импорт-30.12_с учетом замечаний Голышева-ожид_импорт_2013_аппарат" xfId="10077" xr:uid="{00000000-0005-0000-0000-000074130000}"/>
    <cellStyle name="_1 кв ФАКТОР_экспорт_импорт-30.12_с учетом замечаний Голышева-ожид_импорт_2013_реальный" xfId="10078" xr:uid="{00000000-0005-0000-0000-000075130000}"/>
    <cellStyle name="_1 кв ФАКТОР_экспорт_импорт-30.12_с учетом замечаний Голышева-ожид_импорт_2013_реальный" xfId="10079" xr:uid="{00000000-0005-0000-0000-000076130000}"/>
    <cellStyle name="_1 кв ФАКТОР_янв_обл" xfId="10080" xr:uid="{00000000-0005-0000-0000-000077130000}"/>
    <cellStyle name="_1 кв ФАКТОР_янв_обл" xfId="10081" xr:uid="{00000000-0005-0000-0000-000078130000}"/>
    <cellStyle name="_1 кв ФАКТОР_янв_обл_12 книга1" xfId="10082" xr:uid="{00000000-0005-0000-0000-000079130000}"/>
    <cellStyle name="_1 кв ФАКТОР_янв_обл_12 книга1" xfId="10083" xr:uid="{00000000-0005-0000-0000-00007A130000}"/>
    <cellStyle name="_1 кв ФАКТОР_янв_обл_2 полугодие" xfId="10084" xr:uid="{00000000-0005-0000-0000-00007B130000}"/>
    <cellStyle name="_1 кв ФАКТОР_янв_обл_2 полугодие" xfId="10085" xr:uid="{00000000-0005-0000-0000-00007C130000}"/>
    <cellStyle name="_1 кв ФАКТОР_янв_обл_exp 2013" xfId="10086" xr:uid="{00000000-0005-0000-0000-00007D130000}"/>
    <cellStyle name="_1 кв ФАКТОР_янв_обл_exp 2013" xfId="10087" xr:uid="{00000000-0005-0000-0000-00007E130000}"/>
    <cellStyle name="_1 кв ФАКТОР_янв_обл_декабрь_обл" xfId="10088" xr:uid="{00000000-0005-0000-0000-00007F130000}"/>
    <cellStyle name="_1 кв ФАКТОР_янв_обл_декабрь_обл" xfId="10089" xr:uid="{00000000-0005-0000-0000-000080130000}"/>
    <cellStyle name="_1 кв ФАКТОР_янв_обл_территории_сентябрь" xfId="10090" xr:uid="{00000000-0005-0000-0000-000081130000}"/>
    <cellStyle name="_1 кв ФАКТОР_янв_обл_территории_сентябрь" xfId="10091" xr:uid="{00000000-0005-0000-0000-000082130000}"/>
    <cellStyle name="_1 кв ФАКТОР_Январь 2012г" xfId="10092" xr:uid="{00000000-0005-0000-0000-000083130000}"/>
    <cellStyle name="_1 кв ФАКТОР_Январь 2012г" xfId="10093" xr:uid="{00000000-0005-0000-0000-000084130000}"/>
    <cellStyle name="_1 кв ФАКТОР_Январь 2012г_Январь - декабрь 2013г" xfId="10094" xr:uid="{00000000-0005-0000-0000-000085130000}"/>
    <cellStyle name="_1 кв ФАКТОР_Январь 2012г_Январь - декабрь 2013г" xfId="10095" xr:uid="{00000000-0005-0000-0000-000086130000}"/>
    <cellStyle name="_1 кв ФАКТОР_Январь 2012г_Январь 2014г. 1-20 дней" xfId="10096" xr:uid="{00000000-0005-0000-0000-000087130000}"/>
    <cellStyle name="_1 кв ФАКТОР_Январь 2012г_Январь 2014г. 1-20 дней" xfId="10097" xr:uid="{00000000-0005-0000-0000-000088130000}"/>
    <cellStyle name="_1. Промышленность" xfId="2276" xr:uid="{00000000-0005-0000-0000-000089130000}"/>
    <cellStyle name="_1. Промышленность" xfId="2277" xr:uid="{00000000-0005-0000-0000-00008A130000}"/>
    <cellStyle name="_1. Промышленность измененная версия" xfId="2278" xr:uid="{00000000-0005-0000-0000-00008B130000}"/>
    <cellStyle name="_1. Промышленность измененная версия" xfId="2279" xr:uid="{00000000-0005-0000-0000-00008C130000}"/>
    <cellStyle name="_1. Промышленность-сиад" xfId="2280" xr:uid="{00000000-0005-0000-0000-00008D130000}"/>
    <cellStyle name="_1. Промышленность-сиад" xfId="2281" xr:uid="{00000000-0005-0000-0000-00008E130000}"/>
    <cellStyle name="_1. Сводная для регионов" xfId="2282" xr:uid="{00000000-0005-0000-0000-00008F130000}"/>
    <cellStyle name="_1. Сводная для регионов" xfId="2283" xr:uid="{00000000-0005-0000-0000-000090130000}"/>
    <cellStyle name="_1.Промышленность" xfId="2284" xr:uid="{00000000-0005-0000-0000-000091130000}"/>
    <cellStyle name="_1.Промышленность" xfId="2285" xr:uid="{00000000-0005-0000-0000-000092130000}"/>
    <cellStyle name="_1.Промышленность_ВВП пром (2)" xfId="2286" xr:uid="{00000000-0005-0000-0000-000093130000}"/>
    <cellStyle name="_1.Промышленность_ВВП пром (2)" xfId="2287" xr:uid="{00000000-0005-0000-0000-000094130000}"/>
    <cellStyle name="_1.Промышленность_ВВП пром (2)_Натур объемы для МЭ согласовано с Шеровым АК УзНГД от14.06.12г" xfId="2288" xr:uid="{00000000-0005-0000-0000-000095130000}"/>
    <cellStyle name="_1.Промышленность_ВВП пром (2)_Натур объемы для МЭ согласовано с Шеровым АК УзНГД от14.06.12г" xfId="2289" xr:uid="{00000000-0005-0000-0000-000096130000}"/>
    <cellStyle name="_1.Промышленность_газомекость последний" xfId="2290" xr:uid="{00000000-0005-0000-0000-000097130000}"/>
    <cellStyle name="_1.Промышленность_газомекость последний" xfId="2291" xr:uid="{00000000-0005-0000-0000-000098130000}"/>
    <cellStyle name="_1.Промышленность_газомекость последний_Натур объемы для МЭ согласовано с Шеровым АК УзНГД от14.06.12г" xfId="2292" xr:uid="{00000000-0005-0000-0000-000099130000}"/>
    <cellStyle name="_1.Промышленность_газомекость последний_Натур объемы для МЭ согласовано с Шеровым АК УзНГД от14.06.12г" xfId="2293" xr:uid="{00000000-0005-0000-0000-00009A130000}"/>
    <cellStyle name="_1.Промышленность_прогноз 2013г." xfId="2294" xr:uid="{00000000-0005-0000-0000-00009B130000}"/>
    <cellStyle name="_1.Промышленность_прогноз 2013г." xfId="2295" xr:uid="{00000000-0005-0000-0000-00009C130000}"/>
    <cellStyle name="_1.Промышленность_прогноз 2013г._Промышленность  исправленная мощность" xfId="2296" xr:uid="{00000000-0005-0000-0000-00009D130000}"/>
    <cellStyle name="_1.Промышленность_прогноз 2013г._Промышленность  исправленная мощность" xfId="2297" xr:uid="{00000000-0005-0000-0000-00009E130000}"/>
    <cellStyle name="_1.Промышленность_прогноз 2013г._Промышленность111111" xfId="2298" xr:uid="{00000000-0005-0000-0000-00009F130000}"/>
    <cellStyle name="_1.Промышленность_прогноз 2013г._Промышленность111111" xfId="2299" xr:uid="{00000000-0005-0000-0000-0000A0130000}"/>
    <cellStyle name="_1.Промышленность_прогноз 2014г. 30.05.11г." xfId="2300" xr:uid="{00000000-0005-0000-0000-0000A1130000}"/>
    <cellStyle name="_1.Промышленность_прогноз 2014г. 30.05.11г." xfId="2301" xr:uid="{00000000-0005-0000-0000-0000A2130000}"/>
    <cellStyle name="_1.Промышленность_прогноз 2014г. 30.05.11г._Промышленность  исправленная мощность" xfId="2302" xr:uid="{00000000-0005-0000-0000-0000A3130000}"/>
    <cellStyle name="_1.Промышленность_прогноз 2014г. 30.05.11г._Промышленность  исправленная мощность" xfId="2303" xr:uid="{00000000-0005-0000-0000-0000A4130000}"/>
    <cellStyle name="_1.Промышленность_прогноз 2014г. 30.05.11г._Промышленность111111" xfId="2304" xr:uid="{00000000-0005-0000-0000-0000A5130000}"/>
    <cellStyle name="_1.Промышленность_прогноз 2014г. 30.05.11г._Промышленность111111" xfId="2305" xr:uid="{00000000-0005-0000-0000-0000A6130000}"/>
    <cellStyle name="_1.Промышленность_Промышленность  исправленная мощность" xfId="2306" xr:uid="{00000000-0005-0000-0000-0000A7130000}"/>
    <cellStyle name="_1.Промышленность_Промышленность  исправленная мощность" xfId="2307" xr:uid="{00000000-0005-0000-0000-0000A8130000}"/>
    <cellStyle name="_1.Промышленность_Промышленность111111" xfId="2308" xr:uid="{00000000-0005-0000-0000-0000A9130000}"/>
    <cellStyle name="_1.Промышленность_Промышленность111111" xfId="2309" xr:uid="{00000000-0005-0000-0000-0000AA130000}"/>
    <cellStyle name="_12.05.06" xfId="2310" xr:uid="{00000000-0005-0000-0000-0000AB130000}"/>
    <cellStyle name="_12.05.06" xfId="2311" xr:uid="{00000000-0005-0000-0000-0000AC130000}"/>
    <cellStyle name="_12.05.06" xfId="2312" xr:uid="{00000000-0005-0000-0000-0000AD130000}"/>
    <cellStyle name="_12.05.06" xfId="2313" xr:uid="{00000000-0005-0000-0000-0000AE130000}"/>
    <cellStyle name="_12.05.06_Апрел кр такс иш хаки тулик 5.04.08 МБ га" xfId="2314" xr:uid="{00000000-0005-0000-0000-0000AF130000}"/>
    <cellStyle name="_12.05.06_Апрел кр такс иш хаки тулик 5.04.08 МБ га" xfId="2315" xr:uid="{00000000-0005-0000-0000-0000B0130000}"/>
    <cellStyle name="_12.05.06_Апрел кр такс иш хаки тулик 5.04.08 МБ га" xfId="2316" xr:uid="{00000000-0005-0000-0000-0000B1130000}"/>
    <cellStyle name="_12.05.06_Апрел кр такс иш хаки тулик 5.04.08 МБ га" xfId="2317" xr:uid="{00000000-0005-0000-0000-0000B2130000}"/>
    <cellStyle name="_12.05.06_ЛИЗИНГ МОНИТОРИНГИ-1.11.08й русумлар буйича" xfId="2318" xr:uid="{00000000-0005-0000-0000-0000B3130000}"/>
    <cellStyle name="_12.05.06_ЛИЗИНГ МОНИТОРИНГИ-1.11.08й русумлар буйича" xfId="2319" xr:uid="{00000000-0005-0000-0000-0000B4130000}"/>
    <cellStyle name="_12.05.06_ЛИЗИНГ МОНИТОРИНГИ-1.11.08й русумлар буйича" xfId="2320" xr:uid="{00000000-0005-0000-0000-0000B5130000}"/>
    <cellStyle name="_12.05.06_ЛИЗИНГ МОНИТОРИНГИ-1.11.08й русумлар буйича" xfId="2321" xr:uid="{00000000-0005-0000-0000-0000B6130000}"/>
    <cellStyle name="_12.05.06_УХКМ ва БИО форма 01. 02. 09" xfId="2322" xr:uid="{00000000-0005-0000-0000-0000B7130000}"/>
    <cellStyle name="_12.05.06_УХКМ ва БИО форма 01. 02. 09" xfId="2323" xr:uid="{00000000-0005-0000-0000-0000B8130000}"/>
    <cellStyle name="_12.05.06_УХКМ ва БИО форма 01. 02. 09" xfId="2324" xr:uid="{00000000-0005-0000-0000-0000B9130000}"/>
    <cellStyle name="_12.05.06_УХКМ ва БИО форма 01. 02. 09" xfId="2325" xr:uid="{00000000-0005-0000-0000-0000BA130000}"/>
    <cellStyle name="_15-05-07 га форма" xfId="2326" xr:uid="{00000000-0005-0000-0000-0000BB130000}"/>
    <cellStyle name="_15-05-07 га форма" xfId="2327" xr:uid="{00000000-0005-0000-0000-0000BC130000}"/>
    <cellStyle name="_15-05-07 га форма" xfId="2328" xr:uid="{00000000-0005-0000-0000-0000BD130000}"/>
    <cellStyle name="_15-05-07 га форма" xfId="2329" xr:uid="{00000000-0005-0000-0000-0000BE130000}"/>
    <cellStyle name="_15-05-07 га форма_УХКМ ва БИО форма 01. 02. 09" xfId="2330" xr:uid="{00000000-0005-0000-0000-0000BF130000}"/>
    <cellStyle name="_15-05-07 га форма_УХКМ ва БИО форма 01. 02. 09" xfId="2331" xr:uid="{00000000-0005-0000-0000-0000C0130000}"/>
    <cellStyle name="_15-05-07 га форма_УХКМ ва БИО форма 01. 02. 09" xfId="2332" xr:uid="{00000000-0005-0000-0000-0000C1130000}"/>
    <cellStyle name="_15-05-07 га форма_УХКМ ва БИО форма 01. 02. 09" xfId="2333" xr:uid="{00000000-0005-0000-0000-0000C2130000}"/>
    <cellStyle name="_17,09,2006" xfId="2334" xr:uid="{00000000-0005-0000-0000-0000C3130000}"/>
    <cellStyle name="_17,09,2006" xfId="2335" xr:uid="{00000000-0005-0000-0000-0000C4130000}"/>
    <cellStyle name="_17,09,2006" xfId="2336" xr:uid="{00000000-0005-0000-0000-0000C5130000}"/>
    <cellStyle name="_17,09,2006" xfId="2337" xr:uid="{00000000-0005-0000-0000-0000C6130000}"/>
    <cellStyle name="_17,09,2006_УХКМ ва БИО форма 01. 02. 09" xfId="2338" xr:uid="{00000000-0005-0000-0000-0000C7130000}"/>
    <cellStyle name="_17,09,2006_УХКМ ва БИО форма 01. 02. 09" xfId="2339" xr:uid="{00000000-0005-0000-0000-0000C8130000}"/>
    <cellStyle name="_17,09,2006_УХКМ ва БИО форма 01. 02. 09" xfId="2340" xr:uid="{00000000-0005-0000-0000-0000C9130000}"/>
    <cellStyle name="_17,09,2006_УХКМ ва БИО форма 01. 02. 09" xfId="2341" xr:uid="{00000000-0005-0000-0000-0000CA130000}"/>
    <cellStyle name="_18 жадвал сан" xfId="2342" xr:uid="{00000000-0005-0000-0000-0000CB130000}"/>
    <cellStyle name="_18 жадвал сан" xfId="2343" xr:uid="{00000000-0005-0000-0000-0000CC130000}"/>
    <cellStyle name="_18 жадвал сан_Вилоят СВОД-8" xfId="2344" xr:uid="{00000000-0005-0000-0000-0000CD130000}"/>
    <cellStyle name="_18 жадвал сан_Вилоят СВОД-8" xfId="2345" xr:uid="{00000000-0005-0000-0000-0000CE130000}"/>
    <cellStyle name="_18 жадвал сан_Карор буйича охирги" xfId="2346" xr:uid="{00000000-0005-0000-0000-0000CF130000}"/>
    <cellStyle name="_18 жадвал сан_Карор буйича охирги" xfId="2347" xr:uid="{00000000-0005-0000-0000-0000D0130000}"/>
    <cellStyle name="_1q2010" xfId="2348" xr:uid="{00000000-0005-0000-0000-0000D1130000}"/>
    <cellStyle name="_1q2010" xfId="2349" xr:uid="{00000000-0005-0000-0000-0000D2130000}"/>
    <cellStyle name="_1q2010 2" xfId="10098" xr:uid="{00000000-0005-0000-0000-0000D3130000}"/>
    <cellStyle name="_1q2010 2" xfId="10099" xr:uid="{00000000-0005-0000-0000-0000D4130000}"/>
    <cellStyle name="_1q2010 3" xfId="10100" xr:uid="{00000000-0005-0000-0000-0000D5130000}"/>
    <cellStyle name="_1q2010 3" xfId="10101" xr:uid="{00000000-0005-0000-0000-0000D6130000}"/>
    <cellStyle name="_1q2010_12 книга1" xfId="10102" xr:uid="{00000000-0005-0000-0000-0000D7130000}"/>
    <cellStyle name="_1q2010_12 книга1" xfId="10103" xr:uid="{00000000-0005-0000-0000-0000D8130000}"/>
    <cellStyle name="_1q2010_2 полугодие" xfId="10104" xr:uid="{00000000-0005-0000-0000-0000D9130000}"/>
    <cellStyle name="_1q2010_2 полугодие" xfId="10105" xr:uid="{00000000-0005-0000-0000-0000DA130000}"/>
    <cellStyle name="_1q2010_exp 2011" xfId="10106" xr:uid="{00000000-0005-0000-0000-0000DB130000}"/>
    <cellStyle name="_1q2010_exp 2011" xfId="10107" xr:uid="{00000000-0005-0000-0000-0000DC130000}"/>
    <cellStyle name="_1q2010_exp 2011_12 книга1" xfId="10108" xr:uid="{00000000-0005-0000-0000-0000DD130000}"/>
    <cellStyle name="_1q2010_exp 2011_12 книга1" xfId="10109" xr:uid="{00000000-0005-0000-0000-0000DE130000}"/>
    <cellStyle name="_1q2010_exp 2011_2 полугодие" xfId="10110" xr:uid="{00000000-0005-0000-0000-0000DF130000}"/>
    <cellStyle name="_1q2010_exp 2011_2 полугодие" xfId="10111" xr:uid="{00000000-0005-0000-0000-0000E0130000}"/>
    <cellStyle name="_1q2010_exp 2011_exp 2013" xfId="10112" xr:uid="{00000000-0005-0000-0000-0000E1130000}"/>
    <cellStyle name="_1q2010_exp 2011_exp 2013" xfId="10113" xr:uid="{00000000-0005-0000-0000-0000E2130000}"/>
    <cellStyle name="_1q2010_exp 2011_декабрь_обл" xfId="10114" xr:uid="{00000000-0005-0000-0000-0000E3130000}"/>
    <cellStyle name="_1q2010_exp 2011_декабрь_обл" xfId="10115" xr:uid="{00000000-0005-0000-0000-0000E4130000}"/>
    <cellStyle name="_1q2010_exp 2011_территории_сентябрь" xfId="10116" xr:uid="{00000000-0005-0000-0000-0000E5130000}"/>
    <cellStyle name="_1q2010_exp 2011_территории_сентябрь" xfId="10117" xr:uid="{00000000-0005-0000-0000-0000E6130000}"/>
    <cellStyle name="_1q2010_exp 2013" xfId="10118" xr:uid="{00000000-0005-0000-0000-0000E7130000}"/>
    <cellStyle name="_1q2010_exp 2013" xfId="10119" xr:uid="{00000000-0005-0000-0000-0000E8130000}"/>
    <cellStyle name="_1q2010_декабрь_обл" xfId="10120" xr:uid="{00000000-0005-0000-0000-0000E9130000}"/>
    <cellStyle name="_1q2010_декабрь_обл" xfId="10121" xr:uid="{00000000-0005-0000-0000-0000EA130000}"/>
    <cellStyle name="_1q2010_доля экс" xfId="10122" xr:uid="{00000000-0005-0000-0000-0000EB130000}"/>
    <cellStyle name="_1q2010_доля экс" xfId="10123" xr:uid="{00000000-0005-0000-0000-0000EC130000}"/>
    <cellStyle name="_1q2010_импорт_2013_аппарат" xfId="10124" xr:uid="{00000000-0005-0000-0000-0000ED130000}"/>
    <cellStyle name="_1q2010_импорт_2013_аппарат" xfId="10125" xr:uid="{00000000-0005-0000-0000-0000EE130000}"/>
    <cellStyle name="_1q2010_импорт_2013_реальный" xfId="10126" xr:uid="{00000000-0005-0000-0000-0000EF130000}"/>
    <cellStyle name="_1q2010_импорт_2013_реальный" xfId="10127" xr:uid="{00000000-0005-0000-0000-0000F0130000}"/>
    <cellStyle name="_1q2010_прогноз экспорта-2014г." xfId="10128" xr:uid="{00000000-0005-0000-0000-0000F1130000}"/>
    <cellStyle name="_1q2010_прогноз экспорта-2014г." xfId="10129" xr:uid="{00000000-0005-0000-0000-0000F2130000}"/>
    <cellStyle name="_1q2010_прогноз_2014_АП_16.09_КМ_30.09" xfId="10130" xr:uid="{00000000-0005-0000-0000-0000F3130000}"/>
    <cellStyle name="_1q2010_прогноз_2014_АП_16.09_КМ_30.09" xfId="10131" xr:uid="{00000000-0005-0000-0000-0000F4130000}"/>
    <cellStyle name="_1q2010_прогноз_2014_КМ_11.09.2013" xfId="10132" xr:uid="{00000000-0005-0000-0000-0000F5130000}"/>
    <cellStyle name="_1q2010_прогноз_2014_КМ_11.09.2013" xfId="10133" xr:uid="{00000000-0005-0000-0000-0000F6130000}"/>
    <cellStyle name="_1q2010_СВОД регионов приложение _2_МВЭС_13.11.2013" xfId="10134" xr:uid="{00000000-0005-0000-0000-0000F7130000}"/>
    <cellStyle name="_1q2010_СВОД регионов приложение _2_МВЭС_13.11.2013" xfId="10135" xr:uid="{00000000-0005-0000-0000-0000F8130000}"/>
    <cellStyle name="_1q2010_территории_сентябрь" xfId="10136" xr:uid="{00000000-0005-0000-0000-0000F9130000}"/>
    <cellStyle name="_1q2010_территории_сентябрь" xfId="10137" xr:uid="{00000000-0005-0000-0000-0000FA130000}"/>
    <cellStyle name="_1q2010_экспорт импорт_Голышев_девальвация_16.09.2013" xfId="10138" xr:uid="{00000000-0005-0000-0000-0000FB130000}"/>
    <cellStyle name="_1q2010_экспорт импорт_Голышев_девальвация_16.09.2013" xfId="10139" xr:uid="{00000000-0005-0000-0000-0000FC130000}"/>
    <cellStyle name="_1П" xfId="6637" xr:uid="{00000000-0005-0000-0000-0000FD130000}"/>
    <cellStyle name="_1П" xfId="6638" xr:uid="{00000000-0005-0000-0000-0000FE130000}"/>
    <cellStyle name="_2006 йил хосили учун чиким Счёт фактура" xfId="2350" xr:uid="{00000000-0005-0000-0000-0000FF130000}"/>
    <cellStyle name="_2006 йил хосили учун чиким Счёт фактура" xfId="2351" xr:uid="{00000000-0005-0000-0000-000000140000}"/>
    <cellStyle name="_2006 йил хосили учун чиким Счёт фактура" xfId="2352" xr:uid="{00000000-0005-0000-0000-000001140000}"/>
    <cellStyle name="_2006 йил хосили учун чиким Счёт фактура" xfId="2353" xr:uid="{00000000-0005-0000-0000-000002140000}"/>
    <cellStyle name="_2006 йил хосили учун чиким Счёт фактура_Апрел кр такс иш хаки тулик 5.04.08 МБ га" xfId="2354" xr:uid="{00000000-0005-0000-0000-000003140000}"/>
    <cellStyle name="_2006 йил хосили учун чиким Счёт фактура_Апрел кр такс иш хаки тулик 5.04.08 МБ га" xfId="2355" xr:uid="{00000000-0005-0000-0000-000004140000}"/>
    <cellStyle name="_2006 йил хосили учун чиким Счёт фактура_Апрел кр такс иш хаки тулик 5.04.08 МБ га" xfId="2356" xr:uid="{00000000-0005-0000-0000-000005140000}"/>
    <cellStyle name="_2006 йил хосили учун чиким Счёт фактура_Апрел кр такс иш хаки тулик 5.04.08 МБ га" xfId="2357" xr:uid="{00000000-0005-0000-0000-000006140000}"/>
    <cellStyle name="_2006 йил хосили учун чиким Счёт фактура_ЛИЗИНГ МОНИТОРИНГИ-1.11.08й русумлар буйича" xfId="2358" xr:uid="{00000000-0005-0000-0000-000007140000}"/>
    <cellStyle name="_2006 йил хосили учун чиким Счёт фактура_ЛИЗИНГ МОНИТОРИНГИ-1.11.08й русумлар буйича" xfId="2359" xr:uid="{00000000-0005-0000-0000-000008140000}"/>
    <cellStyle name="_2006 йил хосили учун чиким Счёт фактура_ЛИЗИНГ МОНИТОРИНГИ-1.11.08й русумлар буйича" xfId="2360" xr:uid="{00000000-0005-0000-0000-000009140000}"/>
    <cellStyle name="_2006 йил хосили учун чиким Счёт фактура_ЛИЗИНГ МОНИТОРИНГИ-1.11.08й русумлар буйича" xfId="2361" xr:uid="{00000000-0005-0000-0000-00000A140000}"/>
    <cellStyle name="_2006 йил хосили учун чиким Счёт фактура_УХКМ ва БИО форма 01. 02. 09" xfId="2362" xr:uid="{00000000-0005-0000-0000-00000B140000}"/>
    <cellStyle name="_2006 йил хосили учун чиким Счёт фактура_УХКМ ва БИО форма 01. 02. 09" xfId="2363" xr:uid="{00000000-0005-0000-0000-00000C140000}"/>
    <cellStyle name="_2006 йил хосили учун чиким Счёт фактура_УХКМ ва БИО форма 01. 02. 09" xfId="2364" xr:uid="{00000000-0005-0000-0000-00000D140000}"/>
    <cellStyle name="_2006 йил хосили учун чиким Счёт фактура_УХКМ ва БИО форма 01. 02. 09" xfId="2365" xr:uid="{00000000-0005-0000-0000-00000E140000}"/>
    <cellStyle name="_2007 йил январ чиким котди" xfId="2366" xr:uid="{00000000-0005-0000-0000-00000F140000}"/>
    <cellStyle name="_2007 йил январ чиким котди" xfId="2367" xr:uid="{00000000-0005-0000-0000-000010140000}"/>
    <cellStyle name="_2007 йил январ чиким котди" xfId="2368" xr:uid="{00000000-0005-0000-0000-000011140000}"/>
    <cellStyle name="_2007 йил январ чиким котди" xfId="2369" xr:uid="{00000000-0005-0000-0000-000012140000}"/>
    <cellStyle name="_2007 йил январ чиким котди_УХКМ ва БИО форма 01. 02. 09" xfId="2370" xr:uid="{00000000-0005-0000-0000-000013140000}"/>
    <cellStyle name="_2007 йил январ чиким котди_УХКМ ва БИО форма 01. 02. 09" xfId="2371" xr:uid="{00000000-0005-0000-0000-000014140000}"/>
    <cellStyle name="_2007 йил январ чиким котди_УХКМ ва БИО форма 01. 02. 09" xfId="2372" xr:uid="{00000000-0005-0000-0000-000015140000}"/>
    <cellStyle name="_2007 йил январ чиким котди_УХКМ ва БИО форма 01. 02. 09" xfId="2373" xr:uid="{00000000-0005-0000-0000-000016140000}"/>
    <cellStyle name="_2п" xfId="2374" xr:uid="{00000000-0005-0000-0000-000017140000}"/>
    <cellStyle name="_2п" xfId="2375" xr:uid="{00000000-0005-0000-0000-000018140000}"/>
    <cellStyle name="_2па" xfId="2376" xr:uid="{00000000-0005-0000-0000-000019140000}"/>
    <cellStyle name="_2па" xfId="2377" xr:uid="{00000000-0005-0000-0000-00001A140000}"/>
    <cellStyle name="_3 Сводка 16,04,07" xfId="2378" xr:uid="{00000000-0005-0000-0000-00001B140000}"/>
    <cellStyle name="_3 Сводка 16,04,07" xfId="2379" xr:uid="{00000000-0005-0000-0000-00001C140000}"/>
    <cellStyle name="_3 Сводка 16,04,07" xfId="2380" xr:uid="{00000000-0005-0000-0000-00001D140000}"/>
    <cellStyle name="_3 Сводка 16,04,07" xfId="2381" xr:uid="{00000000-0005-0000-0000-00001E140000}"/>
    <cellStyle name="_3 Сводка 16,04,07_Апрел кр такс иш хаки тулик 5.04.08 МБ га" xfId="2382" xr:uid="{00000000-0005-0000-0000-00001F140000}"/>
    <cellStyle name="_3 Сводка 16,04,07_Апрел кр такс иш хаки тулик 5.04.08 МБ га" xfId="2383" xr:uid="{00000000-0005-0000-0000-000020140000}"/>
    <cellStyle name="_3 Сводка 16,04,07_Апрел кр такс иш хаки тулик 5.04.08 МБ га" xfId="2384" xr:uid="{00000000-0005-0000-0000-000021140000}"/>
    <cellStyle name="_3 Сводка 16,04,07_Апрел кр такс иш хаки тулик 5.04.08 МБ га" xfId="2385" xr:uid="{00000000-0005-0000-0000-000022140000}"/>
    <cellStyle name="_3 Сводка 16,04,07_ЛИЗИНГ МОНИТОРИНГИ-1.11.08й русумлар буйича" xfId="2386" xr:uid="{00000000-0005-0000-0000-000023140000}"/>
    <cellStyle name="_3 Сводка 16,04,07_ЛИЗИНГ МОНИТОРИНГИ-1.11.08й русумлар буйича" xfId="2387" xr:uid="{00000000-0005-0000-0000-000024140000}"/>
    <cellStyle name="_3 Сводка 16,04,07_ЛИЗИНГ МОНИТОРИНГИ-1.11.08й русумлар буйича" xfId="2388" xr:uid="{00000000-0005-0000-0000-000025140000}"/>
    <cellStyle name="_3 Сводка 16,04,07_ЛИЗИНГ МОНИТОРИНГИ-1.11.08й русумлар буйича" xfId="2389" xr:uid="{00000000-0005-0000-0000-000026140000}"/>
    <cellStyle name="_3 Сводка 16,04,07_УХКМ ва БИО форма 01. 02. 09" xfId="2390" xr:uid="{00000000-0005-0000-0000-000027140000}"/>
    <cellStyle name="_3 Сводка 16,04,07_УХКМ ва БИО форма 01. 02. 09" xfId="2391" xr:uid="{00000000-0005-0000-0000-000028140000}"/>
    <cellStyle name="_3 Сводка 16,04,07_УХКМ ва БИО форма 01. 02. 09" xfId="2392" xr:uid="{00000000-0005-0000-0000-000029140000}"/>
    <cellStyle name="_3 Сводка 16,04,07_УХКМ ва БИО форма 01. 02. 09" xfId="2393" xr:uid="{00000000-0005-0000-0000-00002A140000}"/>
    <cellStyle name="_4.Инвестиции to" xfId="2394" xr:uid="{00000000-0005-0000-0000-00002B140000}"/>
    <cellStyle name="_4.Инвестиции to" xfId="2395" xr:uid="{00000000-0005-0000-0000-00002C140000}"/>
    <cellStyle name="_4.Инвестиции to_газомекость последний" xfId="2396" xr:uid="{00000000-0005-0000-0000-00002D140000}"/>
    <cellStyle name="_4.Инвестиции to_газомекость последний" xfId="2397" xr:uid="{00000000-0005-0000-0000-00002E140000}"/>
    <cellStyle name="_4.Инвестиции to_газомекость последний_Натур объемы для МЭ согласовано с Шеровым АК УзНГД от14.06.12г" xfId="2398" xr:uid="{00000000-0005-0000-0000-00002F140000}"/>
    <cellStyle name="_4.Инвестиции to_газомекость последний_Натур объемы для МЭ согласовано с Шеровым АК УзНГД от14.06.12г" xfId="2399" xr:uid="{00000000-0005-0000-0000-000030140000}"/>
    <cellStyle name="_4.Инвестиции to_Промышленность  исправленная мощность" xfId="2400" xr:uid="{00000000-0005-0000-0000-000031140000}"/>
    <cellStyle name="_4.Инвестиции to_Промышленность  исправленная мощность" xfId="2401" xr:uid="{00000000-0005-0000-0000-000032140000}"/>
    <cellStyle name="_4.Инвестиции to_Промышленность111111" xfId="2402" xr:uid="{00000000-0005-0000-0000-000033140000}"/>
    <cellStyle name="_4.Инвестиции to_Промышленность111111" xfId="2403" xr:uid="{00000000-0005-0000-0000-000034140000}"/>
    <cellStyle name="_8- 9-10-жадвал" xfId="2404" xr:uid="{00000000-0005-0000-0000-000035140000}"/>
    <cellStyle name="_8- 9-10-жадвал" xfId="2405" xr:uid="{00000000-0005-0000-0000-000036140000}"/>
    <cellStyle name="_8- 9-10-жадвал 2" xfId="2406" xr:uid="{00000000-0005-0000-0000-000037140000}"/>
    <cellStyle name="_8- 9-10-жадвал 2" xfId="2407" xr:uid="{00000000-0005-0000-0000-000038140000}"/>
    <cellStyle name="_8- 9-10-жадвал_1.Рассмотрительные-1" xfId="10140" xr:uid="{00000000-0005-0000-0000-000039140000}"/>
    <cellStyle name="_8- 9-10-жадвал_1.Рассмотрительные-1" xfId="10141" xr:uid="{00000000-0005-0000-0000-00003A140000}"/>
    <cellStyle name="_8- 9-10-жадвал_ИП 2014гг_19112013" xfId="2408" xr:uid="{00000000-0005-0000-0000-00003B140000}"/>
    <cellStyle name="_8- 9-10-жадвал_ИП 2014гг_19112013" xfId="2409" xr:uid="{00000000-0005-0000-0000-00003C140000}"/>
    <cellStyle name="_8- 9-10-жадвал_объем экспорт" xfId="10142" xr:uid="{00000000-0005-0000-0000-00003D140000}"/>
    <cellStyle name="_8- 9-10-жадвал_объем экспорт" xfId="10143" xr:uid="{00000000-0005-0000-0000-00003E140000}"/>
    <cellStyle name="_8- 9-10-жадвал_перечень" xfId="2410" xr:uid="{00000000-0005-0000-0000-00003F140000}"/>
    <cellStyle name="_8- 9-10-жадвал_перечень" xfId="2411" xr:uid="{00000000-0005-0000-0000-000040140000}"/>
    <cellStyle name="_8- 9-10-жадвал_Приложение _1+Свод МЭ (Охирги)" xfId="10144" xr:uid="{00000000-0005-0000-0000-000041140000}"/>
    <cellStyle name="_8- 9-10-жадвал_Приложение _1+Свод МЭ (Охирги)" xfId="10145" xr:uid="{00000000-0005-0000-0000-000042140000}"/>
    <cellStyle name="_8- 9-10-жадвал_Приложение №1+Свод" xfId="10146" xr:uid="{00000000-0005-0000-0000-000043140000}"/>
    <cellStyle name="_8- 9-10-жадвал_Приложение №1+Свод" xfId="10147" xr:uid="{00000000-0005-0000-0000-000044140000}"/>
    <cellStyle name="_8- 9-10-жадвал_Рассмотрительные таблицы" xfId="10148" xr:uid="{00000000-0005-0000-0000-000045140000}"/>
    <cellStyle name="_8- 9-10-жадвал_Рассмотрительные таблицы" xfId="10149" xr:uid="{00000000-0005-0000-0000-000046140000}"/>
    <cellStyle name="_8- 9-10-жадвал_Сводная_(Кол-во)" xfId="2412" xr:uid="{00000000-0005-0000-0000-000047140000}"/>
    <cellStyle name="_8- 9-10-жадвал_Сводная_(Кол-во)" xfId="2413" xr:uid="{00000000-0005-0000-0000-000048140000}"/>
    <cellStyle name="_8- 9-10-жадвал_Сводный 2013 (ПСД)" xfId="2414" xr:uid="{00000000-0005-0000-0000-000049140000}"/>
    <cellStyle name="_8- 9-10-жадвал_Сводный 2013 (ПСД)" xfId="2415" xr:uid="{00000000-0005-0000-0000-00004A140000}"/>
    <cellStyle name="_Ex-Im_Factor-1h10" xfId="10150" xr:uid="{00000000-0005-0000-0000-00004B140000}"/>
    <cellStyle name="_Ex-Im_Factor-1h10" xfId="10151" xr:uid="{00000000-0005-0000-0000-00004C140000}"/>
    <cellStyle name="_Ex-Im_Factor-1h10_импорт_2013_аппарат" xfId="10152" xr:uid="{00000000-0005-0000-0000-00004D140000}"/>
    <cellStyle name="_Ex-Im_Factor-1h10_импорт_2013_аппарат" xfId="10153" xr:uid="{00000000-0005-0000-0000-00004E140000}"/>
    <cellStyle name="_Ex-Im_Factor-1h10_импорт_2013_реальный" xfId="10154" xr:uid="{00000000-0005-0000-0000-00004F140000}"/>
    <cellStyle name="_Ex-Im_Factor-1h10_импорт_2013_реальный" xfId="10155" xr:uid="{00000000-0005-0000-0000-000050140000}"/>
    <cellStyle name="_exp 2010" xfId="10156" xr:uid="{00000000-0005-0000-0000-000051140000}"/>
    <cellStyle name="_exp 2010" xfId="10157" xr:uid="{00000000-0005-0000-0000-000052140000}"/>
    <cellStyle name="_exp 2011" xfId="10158" xr:uid="{00000000-0005-0000-0000-000053140000}"/>
    <cellStyle name="_exp 2011" xfId="10159" xr:uid="{00000000-0005-0000-0000-000054140000}"/>
    <cellStyle name="_exp 2011_12 книга1" xfId="10160" xr:uid="{00000000-0005-0000-0000-000055140000}"/>
    <cellStyle name="_exp 2011_12 книга1" xfId="10161" xr:uid="{00000000-0005-0000-0000-000056140000}"/>
    <cellStyle name="_exp 2011_2 полугодие" xfId="10162" xr:uid="{00000000-0005-0000-0000-000057140000}"/>
    <cellStyle name="_exp 2011_2 полугодие" xfId="10163" xr:uid="{00000000-0005-0000-0000-000058140000}"/>
    <cellStyle name="_exp 2011_exp 2013" xfId="10164" xr:uid="{00000000-0005-0000-0000-000059140000}"/>
    <cellStyle name="_exp 2011_exp 2013" xfId="10165" xr:uid="{00000000-0005-0000-0000-00005A140000}"/>
    <cellStyle name="_exp 2011_декабрь_обл" xfId="10166" xr:uid="{00000000-0005-0000-0000-00005B140000}"/>
    <cellStyle name="_exp 2011_декабрь_обл" xfId="10167" xr:uid="{00000000-0005-0000-0000-00005C140000}"/>
    <cellStyle name="_exp 2011_территории_сентябрь" xfId="10168" xr:uid="{00000000-0005-0000-0000-00005D140000}"/>
    <cellStyle name="_exp 2011_территории_сентябрь" xfId="10169" xr:uid="{00000000-0005-0000-0000-00005E140000}"/>
    <cellStyle name="_FTA_Sep_2011" xfId="10170" xr:uid="{00000000-0005-0000-0000-00005F140000}"/>
    <cellStyle name="_FTA_Sep_2011" xfId="10171" xr:uid="{00000000-0005-0000-0000-000060140000}"/>
    <cellStyle name="_Import_Forecast(last)_12.09.11 (Ismailovu)" xfId="10172" xr:uid="{00000000-0005-0000-0000-000061140000}"/>
    <cellStyle name="_Import_Forecast(last)_12.09.11 (Ismailovu)" xfId="10173" xr:uid="{00000000-0005-0000-0000-000062140000}"/>
    <cellStyle name="_Import_Forecast(last)_12.09.11 (Ismailovu) 2" xfId="10174" xr:uid="{00000000-0005-0000-0000-000063140000}"/>
    <cellStyle name="_Import_Forecast(last)_12.09.11 (Ismailovu) 2" xfId="10175" xr:uid="{00000000-0005-0000-0000-000064140000}"/>
    <cellStyle name="_Import_Forecast(last)_12.09.11 (Ismailovu) 3" xfId="10176" xr:uid="{00000000-0005-0000-0000-000065140000}"/>
    <cellStyle name="_Import_Forecast(last)_12.09.11 (Ismailovu) 3" xfId="10177" xr:uid="{00000000-0005-0000-0000-000066140000}"/>
    <cellStyle name="_Import_Forecast(last)_12.09.11 (Ismailovu)_доля экс" xfId="10178" xr:uid="{00000000-0005-0000-0000-000067140000}"/>
    <cellStyle name="_Import_Forecast(last)_12.09.11 (Ismailovu)_доля экс" xfId="10179" xr:uid="{00000000-0005-0000-0000-000068140000}"/>
    <cellStyle name="_Import_Forecast(last)_12.09.11 (Ismailovu)_прогноз_2014_АП_16.09_КМ_30.09" xfId="10180" xr:uid="{00000000-0005-0000-0000-000069140000}"/>
    <cellStyle name="_Import_Forecast(last)_12.09.11 (Ismailovu)_прогноз_2014_АП_16.09_КМ_30.09" xfId="10181" xr:uid="{00000000-0005-0000-0000-00006A140000}"/>
    <cellStyle name="_Import_Forecast(last)_12.09.11 (Ismailovu)_прогноз_2014_КМ_11.09.2013" xfId="10182" xr:uid="{00000000-0005-0000-0000-00006B140000}"/>
    <cellStyle name="_Import_Forecast(last)_12.09.11 (Ismailovu)_прогноз_2014_КМ_11.09.2013" xfId="10183" xr:uid="{00000000-0005-0000-0000-00006C140000}"/>
    <cellStyle name="_Import_Forecast(last)_12.09.11 (Ismailovu)_СВОД регионов приложение _2_МВЭС_13.11.2013" xfId="10184" xr:uid="{00000000-0005-0000-0000-00006D140000}"/>
    <cellStyle name="_Import_Forecast(last)_12.09.11 (Ismailovu)_СВОД регионов приложение _2_МВЭС_13.11.2013" xfId="10185" xr:uid="{00000000-0005-0000-0000-00006E140000}"/>
    <cellStyle name="_Import_Forecast(last)_12.09.11 (Ismailovu)_экспорт импорт_Голышев_девальвация_16.09.2013" xfId="10186" xr:uid="{00000000-0005-0000-0000-00006F140000}"/>
    <cellStyle name="_Import_Forecast(last)_12.09.11 (Ismailovu)_экспорт импорт_Голышев_девальвация_16.09.2013" xfId="10187" xr:uid="{00000000-0005-0000-0000-000070140000}"/>
    <cellStyle name="_mart_new-1" xfId="10188" xr:uid="{00000000-0005-0000-0000-000071140000}"/>
    <cellStyle name="_mart_new-1" xfId="10189" xr:uid="{00000000-0005-0000-0000-000072140000}"/>
    <cellStyle name="_mart_new-1_01 МЕСЯЦЕВ_ИМОМУ" xfId="10190" xr:uid="{00000000-0005-0000-0000-000073140000}"/>
    <cellStyle name="_mart_new-1_01 МЕСЯЦЕВ_ИМОМУ" xfId="10191" xr:uid="{00000000-0005-0000-0000-000074140000}"/>
    <cellStyle name="_mart_new-1_Март 2012г" xfId="10192" xr:uid="{00000000-0005-0000-0000-000075140000}"/>
    <cellStyle name="_mart_new-1_Март 2012г" xfId="10193" xr:uid="{00000000-0005-0000-0000-000076140000}"/>
    <cellStyle name="_mart_new-1_Март 2012г_полугодие_КМ_06.05.2013_окончат 07.06" xfId="10194" xr:uid="{00000000-0005-0000-0000-000077140000}"/>
    <cellStyle name="_mart_new-1_Март 2012г_полугодие_КМ_06.05.2013_окончат 07.06" xfId="10195" xr:uid="{00000000-0005-0000-0000-000078140000}"/>
    <cellStyle name="_mart_new-1_Март 2012г_полугодие_КМ_06.05.2013_окончат 07.06_Январь - декабрь 2013г" xfId="10196" xr:uid="{00000000-0005-0000-0000-000079140000}"/>
    <cellStyle name="_mart_new-1_Март 2012г_полугодие_КМ_06.05.2013_окончат 07.06_Январь - декабрь 2013г" xfId="10197" xr:uid="{00000000-0005-0000-0000-00007A140000}"/>
    <cellStyle name="_mart_new-1_Март 2012г_полугодие_КМ_06.05.2013_окончат 07.06_Январь 2014г. 1-20 дней" xfId="10198" xr:uid="{00000000-0005-0000-0000-00007B140000}"/>
    <cellStyle name="_mart_new-1_Март 2012г_полугодие_КМ_06.05.2013_окончат 07.06_Январь 2014г. 1-20 дней" xfId="10199" xr:uid="{00000000-0005-0000-0000-00007C140000}"/>
    <cellStyle name="_mart_new-1_Март 2012г_Январь - декабрь 2013г" xfId="10200" xr:uid="{00000000-0005-0000-0000-00007D140000}"/>
    <cellStyle name="_mart_new-1_Март 2012г_Январь - декабрь 2013г" xfId="10201" xr:uid="{00000000-0005-0000-0000-00007E140000}"/>
    <cellStyle name="_mart_new-1_Март 2012г_Январь 2014г" xfId="10202" xr:uid="{00000000-0005-0000-0000-00007F140000}"/>
    <cellStyle name="_mart_new-1_Март 2012г_Январь 2014г" xfId="10203" xr:uid="{00000000-0005-0000-0000-000080140000}"/>
    <cellStyle name="_mart_new-1_Март 2012г_Январь 2014г. 1-20 дней" xfId="10204" xr:uid="{00000000-0005-0000-0000-000081140000}"/>
    <cellStyle name="_mart_new-1_Март 2012г_Январь 2014г. 1-20 дней" xfId="10205" xr:uid="{00000000-0005-0000-0000-000082140000}"/>
    <cellStyle name="_mart_new-1_Март 2012г_Январь 2014г_Январь 2014г. 1-20 дней" xfId="10206" xr:uid="{00000000-0005-0000-0000-000083140000}"/>
    <cellStyle name="_mart_new-1_Март 2012г_Январь 2014г_Январь 2014г. 1-20 дней" xfId="10207" xr:uid="{00000000-0005-0000-0000-000084140000}"/>
    <cellStyle name="_mart_new-1_Январь - декабрь 2013г" xfId="10208" xr:uid="{00000000-0005-0000-0000-000085140000}"/>
    <cellStyle name="_mart_new-1_Январь - декабрь 2013г" xfId="10209" xr:uid="{00000000-0005-0000-0000-000086140000}"/>
    <cellStyle name="_mart_new-1_Январь 2014г. 1-20 дней" xfId="10210" xr:uid="{00000000-0005-0000-0000-000087140000}"/>
    <cellStyle name="_mart_new-1_Январь 2014г. 1-20 дней" xfId="10211" xr:uid="{00000000-0005-0000-0000-000088140000}"/>
    <cellStyle name="_MONITOR 08-05-07 Вилоятга" xfId="2416" xr:uid="{00000000-0005-0000-0000-000089140000}"/>
    <cellStyle name="_MONITOR 08-05-07 Вилоятга" xfId="2417" xr:uid="{00000000-0005-0000-0000-00008A140000}"/>
    <cellStyle name="_MONITOR 08-05-07 Вилоятга" xfId="2418" xr:uid="{00000000-0005-0000-0000-00008B140000}"/>
    <cellStyle name="_MONITOR 08-05-07 Вилоятга" xfId="2419" xr:uid="{00000000-0005-0000-0000-00008C140000}"/>
    <cellStyle name="_MONITOR 08-05-07 Вилоятга_УХКМ ва БИО форма 01. 02. 09" xfId="2420" xr:uid="{00000000-0005-0000-0000-00008D140000}"/>
    <cellStyle name="_MONITOR 08-05-07 Вилоятга_УХКМ ва БИО форма 01. 02. 09" xfId="2421" xr:uid="{00000000-0005-0000-0000-00008E140000}"/>
    <cellStyle name="_MONITOR 08-05-07 Вилоятга_УХКМ ва БИО форма 01. 02. 09" xfId="2422" xr:uid="{00000000-0005-0000-0000-00008F140000}"/>
    <cellStyle name="_MONITOR 08-05-07 Вилоятга_УХКМ ва БИО форма 01. 02. 09" xfId="2423" xr:uid="{00000000-0005-0000-0000-000090140000}"/>
    <cellStyle name="_MONITOR 15-05-07 ВилоятгаААА" xfId="2424" xr:uid="{00000000-0005-0000-0000-000091140000}"/>
    <cellStyle name="_MONITOR 15-05-07 ВилоятгаААА" xfId="2425" xr:uid="{00000000-0005-0000-0000-000092140000}"/>
    <cellStyle name="_MONITOR 15-05-07 ВилоятгаААА" xfId="2426" xr:uid="{00000000-0005-0000-0000-000093140000}"/>
    <cellStyle name="_MONITOR 15-05-07 ВилоятгаААА" xfId="2427" xr:uid="{00000000-0005-0000-0000-000094140000}"/>
    <cellStyle name="_MONITOR 15-05-07 ВилоятгаААА_УХКМ ва БИО форма 01. 02. 09" xfId="2428" xr:uid="{00000000-0005-0000-0000-000095140000}"/>
    <cellStyle name="_MONITOR 15-05-07 ВилоятгаААА_УХКМ ва БИО форма 01. 02. 09" xfId="2429" xr:uid="{00000000-0005-0000-0000-000096140000}"/>
    <cellStyle name="_MONITOR 15-05-07 ВилоятгаААА_УХКМ ва БИО форма 01. 02. 09" xfId="2430" xr:uid="{00000000-0005-0000-0000-000097140000}"/>
    <cellStyle name="_MONITOR 15-05-07 ВилоятгаААА_УХКМ ва БИО форма 01. 02. 09" xfId="2431" xr:uid="{00000000-0005-0000-0000-000098140000}"/>
    <cellStyle name="_MONITOR 17-05-07 Вилоятгааа" xfId="2432" xr:uid="{00000000-0005-0000-0000-000099140000}"/>
    <cellStyle name="_MONITOR 17-05-07 Вилоятгааа" xfId="2433" xr:uid="{00000000-0005-0000-0000-00009A140000}"/>
    <cellStyle name="_MONITOR 17-05-07 Вилоятгааа" xfId="2434" xr:uid="{00000000-0005-0000-0000-00009B140000}"/>
    <cellStyle name="_MONITOR 17-05-07 Вилоятгааа" xfId="2435" xr:uid="{00000000-0005-0000-0000-00009C140000}"/>
    <cellStyle name="_MONITOR 24-02-07 JJJ Охиргиси" xfId="2436" xr:uid="{00000000-0005-0000-0000-00009D140000}"/>
    <cellStyle name="_MONITOR 24-02-07 JJJ Охиргиси" xfId="2437" xr:uid="{00000000-0005-0000-0000-00009E140000}"/>
    <cellStyle name="_MONITOR 24-02-07 JJJ Охиргиси" xfId="2438" xr:uid="{00000000-0005-0000-0000-00009F140000}"/>
    <cellStyle name="_MONITOR 24-02-07 JJJ Охиргиси" xfId="2439" xr:uid="{00000000-0005-0000-0000-0000A0140000}"/>
    <cellStyle name="_MONITOR 24-02-07 JJJ Охиргиси_УХКМ ва БИО форма 01. 02. 09" xfId="2440" xr:uid="{00000000-0005-0000-0000-0000A1140000}"/>
    <cellStyle name="_MONITOR 24-02-07 JJJ Охиргиси_УХКМ ва БИО форма 01. 02. 09" xfId="2441" xr:uid="{00000000-0005-0000-0000-0000A2140000}"/>
    <cellStyle name="_MONITOR 24-02-07 JJJ Охиргиси_УХКМ ва БИО форма 01. 02. 09" xfId="2442" xr:uid="{00000000-0005-0000-0000-0000A3140000}"/>
    <cellStyle name="_MONITOR 24-02-07 JJJ Охиргиси_УХКМ ва БИО форма 01. 02. 09" xfId="2443" xr:uid="{00000000-0005-0000-0000-0000A4140000}"/>
    <cellStyle name="_SVOD SHINA" xfId="2444" xr:uid="{00000000-0005-0000-0000-0000A5140000}"/>
    <cellStyle name="_SVOD SHINA" xfId="2445" xr:uid="{00000000-0005-0000-0000-0000A6140000}"/>
    <cellStyle name="_SVOD SHINA" xfId="2446" xr:uid="{00000000-0005-0000-0000-0000A7140000}"/>
    <cellStyle name="_SVOD SHINA" xfId="2447" xr:uid="{00000000-0005-0000-0000-0000A8140000}"/>
    <cellStyle name="_SVOD SHINA_УХКМ ва БИО форма 01. 02. 09" xfId="2448" xr:uid="{00000000-0005-0000-0000-0000A9140000}"/>
    <cellStyle name="_SVOD SHINA_УХКМ ва БИО форма 01. 02. 09" xfId="2449" xr:uid="{00000000-0005-0000-0000-0000AA140000}"/>
    <cellStyle name="_SVOD SHINA_УХКМ ва БИО форма 01. 02. 09" xfId="2450" xr:uid="{00000000-0005-0000-0000-0000AB140000}"/>
    <cellStyle name="_SVOD SHINA_УХКМ ва БИО форма 01. 02. 09" xfId="2451" xr:uid="{00000000-0005-0000-0000-0000AC140000}"/>
    <cellStyle name="_АК УНПрод. Макет таблиц дляМЭ 2010-2015гг (31.05.12г)" xfId="2452" xr:uid="{00000000-0005-0000-0000-0000AD140000}"/>
    <cellStyle name="_АК УНПрод. Макет таблиц дляМЭ 2010-2015гг (31.05.12г)" xfId="2453" xr:uid="{00000000-0005-0000-0000-0000AE140000}"/>
    <cellStyle name="_АК УНПрод. Макет таблиц дляМЭ 2010-2015гг (31.05.12г)_Натур объемы для МЭ согласовано с Шеровым АК УзНГД от14.06.12г" xfId="2454" xr:uid="{00000000-0005-0000-0000-0000AF140000}"/>
    <cellStyle name="_АК УНПрод. Макет таблиц дляМЭ 2010-2015гг (31.05.12г)_Натур объемы для МЭ согласовано с Шеровым АК УзНГД от14.06.12г" xfId="2455" xr:uid="{00000000-0005-0000-0000-0000B0140000}"/>
    <cellStyle name="_АКЧАБОЙ АКАГА 1-озиклантириш фонд" xfId="2456" xr:uid="{00000000-0005-0000-0000-0000B1140000}"/>
    <cellStyle name="_АКЧАБОЙ АКАГА 1-озиклантириш фонд" xfId="2457" xr:uid="{00000000-0005-0000-0000-0000B2140000}"/>
    <cellStyle name="_АКЧАБОЙ АКАГА 1-озиклантириш фонд" xfId="2458" xr:uid="{00000000-0005-0000-0000-0000B3140000}"/>
    <cellStyle name="_АКЧАБОЙ АКАГА 1-озиклантириш фонд" xfId="2459" xr:uid="{00000000-0005-0000-0000-0000B4140000}"/>
    <cellStyle name="_Апрел кр такс иш хаки тулик 5.04.08 МБ га" xfId="2460" xr:uid="{00000000-0005-0000-0000-0000B5140000}"/>
    <cellStyle name="_Апрел кр такс иш хаки тулик 5.04.08 МБ га" xfId="2461" xr:uid="{00000000-0005-0000-0000-0000B6140000}"/>
    <cellStyle name="_Апрел кр такс иш хаки тулик 5.04.08 МБ га" xfId="2462" xr:uid="{00000000-0005-0000-0000-0000B7140000}"/>
    <cellStyle name="_Апрел кр такс иш хаки тулик 5.04.08 МБ га" xfId="2463" xr:uid="{00000000-0005-0000-0000-0000B8140000}"/>
    <cellStyle name="_Апрел кредитдан тушди 19-04" xfId="2464" xr:uid="{00000000-0005-0000-0000-0000B9140000}"/>
    <cellStyle name="_Апрел кредитдан тушди 19-04" xfId="2465" xr:uid="{00000000-0005-0000-0000-0000BA140000}"/>
    <cellStyle name="_Апрел кредитдан тушди 19-04" xfId="2466" xr:uid="{00000000-0005-0000-0000-0000BB140000}"/>
    <cellStyle name="_Апрел кредитдан тушди 19-04" xfId="2467" xr:uid="{00000000-0005-0000-0000-0000BC140000}"/>
    <cellStyle name="_Апрел кредитдан тушди 19-04_Апрел кр такс иш хаки тулик 5.04.08 МБ га" xfId="2468" xr:uid="{00000000-0005-0000-0000-0000BD140000}"/>
    <cellStyle name="_Апрел кредитдан тушди 19-04_Апрел кр такс иш хаки тулик 5.04.08 МБ га" xfId="2469" xr:uid="{00000000-0005-0000-0000-0000BE140000}"/>
    <cellStyle name="_Апрел-режа-ксхб" xfId="2470" xr:uid="{00000000-0005-0000-0000-0000BF140000}"/>
    <cellStyle name="_Апрел-режа-ксхб" xfId="2471" xr:uid="{00000000-0005-0000-0000-0000C0140000}"/>
    <cellStyle name="_Апрел-режа-ксхб" xfId="2472" xr:uid="{00000000-0005-0000-0000-0000C1140000}"/>
    <cellStyle name="_Апрел-режа-ксхб" xfId="2473" xr:uid="{00000000-0005-0000-0000-0000C2140000}"/>
    <cellStyle name="_Апрел-режа-ксхб_Апрел кр такс иш хаки тулик 5.04.08 МБ га" xfId="2474" xr:uid="{00000000-0005-0000-0000-0000C3140000}"/>
    <cellStyle name="_Апрел-режа-ксхб_Апрел кр такс иш хаки тулик 5.04.08 МБ га" xfId="2475" xr:uid="{00000000-0005-0000-0000-0000C4140000}"/>
    <cellStyle name="_банк вилоят" xfId="2476" xr:uid="{00000000-0005-0000-0000-0000C5140000}"/>
    <cellStyle name="_банк вилоят" xfId="2477" xr:uid="{00000000-0005-0000-0000-0000C6140000}"/>
    <cellStyle name="_банк вилоят_Вилоят СВОД-8" xfId="2478" xr:uid="{00000000-0005-0000-0000-0000C7140000}"/>
    <cellStyle name="_банк вилоят_Вилоят СВОД-8" xfId="2479" xr:uid="{00000000-0005-0000-0000-0000C8140000}"/>
    <cellStyle name="_Вахобга галла кредит буйича 30 май" xfId="2480" xr:uid="{00000000-0005-0000-0000-0000C9140000}"/>
    <cellStyle name="_Вахобга галла кредит буйича 30 май" xfId="2481" xr:uid="{00000000-0005-0000-0000-0000CA140000}"/>
    <cellStyle name="_Вахобга галла кредит буйича 30 май" xfId="2482" xr:uid="{00000000-0005-0000-0000-0000CB140000}"/>
    <cellStyle name="_Вахобга галла кредит буйича 30 май" xfId="2483" xr:uid="{00000000-0005-0000-0000-0000CC140000}"/>
    <cellStyle name="_Вахобга галла кредит буйича 30 май_Апрел кр такс иш хаки тулик 5.04.08 МБ га" xfId="2484" xr:uid="{00000000-0005-0000-0000-0000CD140000}"/>
    <cellStyle name="_Вахобга галла кредит буйича 30 май_Апрел кр такс иш хаки тулик 5.04.08 МБ га" xfId="2485" xr:uid="{00000000-0005-0000-0000-0000CE140000}"/>
    <cellStyle name="_ВВП пром (2)" xfId="2486" xr:uid="{00000000-0005-0000-0000-0000CF140000}"/>
    <cellStyle name="_ВВП пром (2)" xfId="2487" xr:uid="{00000000-0005-0000-0000-0000D0140000}"/>
    <cellStyle name="_Вилоят буйича 9-форма лизинг" xfId="2488" xr:uid="{00000000-0005-0000-0000-0000D1140000}"/>
    <cellStyle name="_Вилоят буйича 9-форма лизинг" xfId="2489" xr:uid="{00000000-0005-0000-0000-0000D2140000}"/>
    <cellStyle name="_Вилоят буйича 9-форма лизинг" xfId="2490" xr:uid="{00000000-0005-0000-0000-0000D3140000}"/>
    <cellStyle name="_Вилоят буйича 9-форма лизинг" xfId="2491" xr:uid="{00000000-0005-0000-0000-0000D4140000}"/>
    <cellStyle name="_Вилоят буйича март ойи 2.03.08 факт банкка талаб" xfId="2492" xr:uid="{00000000-0005-0000-0000-0000D5140000}"/>
    <cellStyle name="_Вилоят буйича март ойи 2.03.08 факт банкка талаб" xfId="2493" xr:uid="{00000000-0005-0000-0000-0000D6140000}"/>
    <cellStyle name="_Вилоят буйича март ойи 2.03.08 факт банкка талаб" xfId="2494" xr:uid="{00000000-0005-0000-0000-0000D7140000}"/>
    <cellStyle name="_Вилоят буйича март ойи 2.03.08 факт банкка талаб" xfId="2495" xr:uid="{00000000-0005-0000-0000-0000D8140000}"/>
    <cellStyle name="_Вилоят буйича март ойи 2.03.08 факт банкка талаб_Апрел кр такс иш хаки тулик 5.04.08 МБ га" xfId="2496" xr:uid="{00000000-0005-0000-0000-0000D9140000}"/>
    <cellStyle name="_Вилоят буйича март ойи 2.03.08 факт банкка талаб_Апрел кр такс иш хаки тулик 5.04.08 МБ га" xfId="2497" xr:uid="{00000000-0005-0000-0000-0000DA140000}"/>
    <cellStyle name="_Вилоят охирги мониторинг 18-04-07 кейинги" xfId="2498" xr:uid="{00000000-0005-0000-0000-0000DB140000}"/>
    <cellStyle name="_Вилоят охирги мониторинг 18-04-07 кейинги" xfId="2499" xr:uid="{00000000-0005-0000-0000-0000DC140000}"/>
    <cellStyle name="_Вилоят охирги мониторинг 18-04-07 кейинги" xfId="2500" xr:uid="{00000000-0005-0000-0000-0000DD140000}"/>
    <cellStyle name="_Вилоят охирги мониторинг 18-04-07 кейинги" xfId="2501" xr:uid="{00000000-0005-0000-0000-0000DE140000}"/>
    <cellStyle name="_Вилоят охирги мониторинг 18-04-07 кейинги_УХКМ ва БИО форма 01. 02. 09" xfId="2502" xr:uid="{00000000-0005-0000-0000-0000DF140000}"/>
    <cellStyle name="_Вилоят охирги мониторинг 18-04-07 кейинги_УХКМ ва БИО форма 01. 02. 09" xfId="2503" xr:uid="{00000000-0005-0000-0000-0000E0140000}"/>
    <cellStyle name="_Вилоят охирги мониторинг 18-04-07 кейинги_УХКМ ва БИО форма 01. 02. 09" xfId="2504" xr:uid="{00000000-0005-0000-0000-0000E1140000}"/>
    <cellStyle name="_Вилоят охирги мониторинг 18-04-07 кейинги_УХКМ ва БИО форма 01. 02. 09" xfId="2505" xr:uid="{00000000-0005-0000-0000-0000E2140000}"/>
    <cellStyle name="_Вилоят охирги мониторинг 20-04-07 кейинги" xfId="2506" xr:uid="{00000000-0005-0000-0000-0000E3140000}"/>
    <cellStyle name="_Вилоят охирги мониторинг 20-04-07 кейинги" xfId="2507" xr:uid="{00000000-0005-0000-0000-0000E4140000}"/>
    <cellStyle name="_Вилоят охирги мониторинг 20-04-07 кейинги" xfId="2508" xr:uid="{00000000-0005-0000-0000-0000E5140000}"/>
    <cellStyle name="_Вилоят охирги мониторинг 20-04-07 кейинги" xfId="2509" xr:uid="{00000000-0005-0000-0000-0000E6140000}"/>
    <cellStyle name="_Вилоят охирги мониторинг 20-04-07 кейинги_УХКМ ва БИО форма 01. 02. 09" xfId="2510" xr:uid="{00000000-0005-0000-0000-0000E7140000}"/>
    <cellStyle name="_Вилоят охирги мониторинг 20-04-07 кейинги_УХКМ ва БИО форма 01. 02. 09" xfId="2511" xr:uid="{00000000-0005-0000-0000-0000E8140000}"/>
    <cellStyle name="_Вилоят охирги мониторинг 20-04-07 кейинги_УХКМ ва БИО форма 01. 02. 09" xfId="2512" xr:uid="{00000000-0005-0000-0000-0000E9140000}"/>
    <cellStyle name="_Вилоят охирги мониторинг 20-04-07 кейинги_УХКМ ва БИО форма 01. 02. 09" xfId="2513" xr:uid="{00000000-0005-0000-0000-0000EA140000}"/>
    <cellStyle name="_Вилоятга Эканамис маълумотлари" xfId="2514" xr:uid="{00000000-0005-0000-0000-0000EB140000}"/>
    <cellStyle name="_Вилоятга Эканамис маълумотлари" xfId="2515" xr:uid="{00000000-0005-0000-0000-0000EC140000}"/>
    <cellStyle name="_Вилоятга Эканамис маълумотлари" xfId="2516" xr:uid="{00000000-0005-0000-0000-0000ED140000}"/>
    <cellStyle name="_Вилоятга Эканамис маълумотлари" xfId="2517" xr:uid="{00000000-0005-0000-0000-0000EE140000}"/>
    <cellStyle name="_Вилоятга Эканамис маълумотлари_УХКМ ва БИО форма 01. 02. 09" xfId="2518" xr:uid="{00000000-0005-0000-0000-0000EF140000}"/>
    <cellStyle name="_Вилоятга Эканамис маълумотлари_УХКМ ва БИО форма 01. 02. 09" xfId="2519" xr:uid="{00000000-0005-0000-0000-0000F0140000}"/>
    <cellStyle name="_Вилоятга Эканамис маълумотлари_УХКМ ва БИО форма 01. 02. 09" xfId="2520" xr:uid="{00000000-0005-0000-0000-0000F1140000}"/>
    <cellStyle name="_Вилоятга Эканамис маълумотлари_УХКМ ва БИО форма 01. 02. 09" xfId="2521" xr:uid="{00000000-0005-0000-0000-0000F2140000}"/>
    <cellStyle name="_Вилоят-химия-монитор-камай-21-04-07-агп" xfId="2522" xr:uid="{00000000-0005-0000-0000-0000F3140000}"/>
    <cellStyle name="_Вилоят-химия-монитор-камай-21-04-07-агп" xfId="2523" xr:uid="{00000000-0005-0000-0000-0000F4140000}"/>
    <cellStyle name="_Вилоят-химия-монитор-камай-21-04-07-агп" xfId="2524" xr:uid="{00000000-0005-0000-0000-0000F5140000}"/>
    <cellStyle name="_Вилоят-химия-монитор-камай-21-04-07-агп" xfId="2525" xr:uid="{00000000-0005-0000-0000-0000F6140000}"/>
    <cellStyle name="_Вилоят-химия-монитор-камай-21-04-07-агп_УХКМ ва БИО форма 01. 02. 09" xfId="2526" xr:uid="{00000000-0005-0000-0000-0000F7140000}"/>
    <cellStyle name="_Вилоят-химия-монитор-камай-21-04-07-агп_УХКМ ва БИО форма 01. 02. 09" xfId="2527" xr:uid="{00000000-0005-0000-0000-0000F8140000}"/>
    <cellStyle name="_Вилоят-химия-монитор-камай-21-04-07-агп_УХКМ ва БИО форма 01. 02. 09" xfId="2528" xr:uid="{00000000-0005-0000-0000-0000F9140000}"/>
    <cellStyle name="_Вилоят-химия-монитор-камай-21-04-07-агп_УХКМ ва БИО форма 01. 02. 09" xfId="2529" xr:uid="{00000000-0005-0000-0000-0000FA140000}"/>
    <cellStyle name="_газомекость последний" xfId="2530" xr:uid="{00000000-0005-0000-0000-0000FB140000}"/>
    <cellStyle name="_газомекость последний" xfId="2531" xr:uid="{00000000-0005-0000-0000-0000FC140000}"/>
    <cellStyle name="_газомекость последний_Натур объемы для МЭ согласовано с Шеровым АК УзНГД от14.06.12г" xfId="2532" xr:uid="{00000000-0005-0000-0000-0000FD140000}"/>
    <cellStyle name="_газомекость последний_Натур объемы для МЭ согласовано с Шеровым АК УзНГД от14.06.12г" xfId="2533" xr:uid="{00000000-0005-0000-0000-0000FE140000}"/>
    <cellStyle name="_Галла -2008 (Сентябр,октябр) -00121" xfId="2534" xr:uid="{00000000-0005-0000-0000-0000FF140000}"/>
    <cellStyle name="_Галла -2008 (Сентябр,октябр) -00121" xfId="2535" xr:uid="{00000000-0005-0000-0000-000000150000}"/>
    <cellStyle name="_Галла -2008 (Сентябр,октябр) -00121" xfId="2536" xr:uid="{00000000-0005-0000-0000-000001150000}"/>
    <cellStyle name="_Галла -2008 (Сентябр,октябр) -00121" xfId="2537" xr:uid="{00000000-0005-0000-0000-000002150000}"/>
    <cellStyle name="_Галла -2008 (Сентябр,октябр) -00121_Апрел кр такс иш хаки тулик 5.04.08 МБ га" xfId="2538" xr:uid="{00000000-0005-0000-0000-000003150000}"/>
    <cellStyle name="_Галла -2008 (Сентябр,октябр) -00121_Апрел кр такс иш хаки тулик 5.04.08 МБ га" xfId="2539" xr:uid="{00000000-0005-0000-0000-000004150000}"/>
    <cellStyle name="_Галла -2008 (Сентябр,октябр) -00138" xfId="2540" xr:uid="{00000000-0005-0000-0000-000005150000}"/>
    <cellStyle name="_Галла -2008 (Сентябр,октябр) -00138" xfId="2541" xr:uid="{00000000-0005-0000-0000-000006150000}"/>
    <cellStyle name="_Галла -2008 (Сентябр,октябр) -00138" xfId="2542" xr:uid="{00000000-0005-0000-0000-000007150000}"/>
    <cellStyle name="_Галла -2008 (Сентябр,октябр) -00138" xfId="2543" xr:uid="{00000000-0005-0000-0000-000008150000}"/>
    <cellStyle name="_Галла -2008 (Сентябр,октябр) -00138_Апрел кр такс иш хаки тулик 5.04.08 МБ га" xfId="2544" xr:uid="{00000000-0005-0000-0000-000009150000}"/>
    <cellStyle name="_Галла -2008 (Сентябр,октябр) -00138_Апрел кр такс иш хаки тулик 5.04.08 МБ га" xfId="2545" xr:uid="{00000000-0005-0000-0000-00000A150000}"/>
    <cellStyle name="_Галла -2008 (Сентябр,октябр)-00140" xfId="2546" xr:uid="{00000000-0005-0000-0000-00000B150000}"/>
    <cellStyle name="_Галла -2008 (Сентябр,октябр)-00140" xfId="2547" xr:uid="{00000000-0005-0000-0000-00000C150000}"/>
    <cellStyle name="_Галла -2008 (Сентябр,октябр)-00140" xfId="2548" xr:uid="{00000000-0005-0000-0000-00000D150000}"/>
    <cellStyle name="_Галла -2008 (Сентябр,октябр)-00140" xfId="2549" xr:uid="{00000000-0005-0000-0000-00000E150000}"/>
    <cellStyle name="_Галла -2008 (Сентябр,октябр)-00140_Апрел кр такс иш хаки тулик 5.04.08 МБ га" xfId="2550" xr:uid="{00000000-0005-0000-0000-00000F150000}"/>
    <cellStyle name="_Галла -2008 (Сентябр,октябр)-00140_Апрел кр такс иш хаки тулик 5.04.08 МБ га" xfId="2551" xr:uid="{00000000-0005-0000-0000-000010150000}"/>
    <cellStyle name="_ГАЛЛА МАРТ (Низом)" xfId="2552" xr:uid="{00000000-0005-0000-0000-000011150000}"/>
    <cellStyle name="_ГАЛЛА МАРТ (Низом)" xfId="2553" xr:uid="{00000000-0005-0000-0000-000012150000}"/>
    <cellStyle name="_ГАЛЛА МАРТ (Низом)" xfId="2554" xr:uid="{00000000-0005-0000-0000-000013150000}"/>
    <cellStyle name="_ГАЛЛА МАРТ (Низом)" xfId="2555" xr:uid="{00000000-0005-0000-0000-000014150000}"/>
    <cellStyle name="_ГАЛЛА МАРТ (Низом)_УХКМ ва БИО форма 01. 02. 09" xfId="2556" xr:uid="{00000000-0005-0000-0000-000015150000}"/>
    <cellStyle name="_ГАЛЛА МАРТ (Низом)_УХКМ ва БИО форма 01. 02. 09" xfId="2557" xr:uid="{00000000-0005-0000-0000-000016150000}"/>
    <cellStyle name="_ГАЛЛА МАРТ (Низом)_УХКМ ва БИО форма 01. 02. 09" xfId="2558" xr:uid="{00000000-0005-0000-0000-000017150000}"/>
    <cellStyle name="_ГАЛЛА МАРТ (Низом)_УХКМ ва БИО форма 01. 02. 09" xfId="2559" xr:uid="{00000000-0005-0000-0000-000018150000}"/>
    <cellStyle name="_График буйича сабзавот экиш" xfId="2560" xr:uid="{00000000-0005-0000-0000-000019150000}"/>
    <cellStyle name="_График буйича сабзавот экиш" xfId="2561" xr:uid="{00000000-0005-0000-0000-00001A150000}"/>
    <cellStyle name="_Демографик ва мехнат курсаткичлари 1995-2010" xfId="2562" xr:uid="{00000000-0005-0000-0000-00001B150000}"/>
    <cellStyle name="_Демографик ва мехнат курсаткичлари 1995-2010" xfId="2563" xr:uid="{00000000-0005-0000-0000-00001C150000}"/>
    <cellStyle name="_Ден масса" xfId="2564" xr:uid="{00000000-0005-0000-0000-00001D150000}"/>
    <cellStyle name="_Ден масса" xfId="2565" xr:uid="{00000000-0005-0000-0000-00001E150000}"/>
    <cellStyle name="_Дискетга аа" xfId="2566" xr:uid="{00000000-0005-0000-0000-00001F150000}"/>
    <cellStyle name="_Дискетга аа" xfId="2567" xr:uid="{00000000-0005-0000-0000-000020150000}"/>
    <cellStyle name="_Дискетга аа" xfId="2568" xr:uid="{00000000-0005-0000-0000-000021150000}"/>
    <cellStyle name="_Дискетга аа" xfId="2569" xr:uid="{00000000-0005-0000-0000-000022150000}"/>
    <cellStyle name="_Дискетга аа_УХКМ ва БИО форма 01. 02. 09" xfId="2570" xr:uid="{00000000-0005-0000-0000-000023150000}"/>
    <cellStyle name="_Дискетга аа_УХКМ ва БИО форма 01. 02. 09" xfId="2571" xr:uid="{00000000-0005-0000-0000-000024150000}"/>
    <cellStyle name="_Дискетга аа_УХКМ ва БИО форма 01. 02. 09" xfId="2572" xr:uid="{00000000-0005-0000-0000-000025150000}"/>
    <cellStyle name="_Дискетга аа_УХКМ ва БИО форма 01. 02. 09" xfId="2573" xr:uid="{00000000-0005-0000-0000-000026150000}"/>
    <cellStyle name="_доп. табл по Поручению министра - посл." xfId="2574" xr:uid="{00000000-0005-0000-0000-000027150000}"/>
    <cellStyle name="_доп. табл по Поручению министра - посл." xfId="2575" xr:uid="{00000000-0005-0000-0000-000028150000}"/>
    <cellStyle name="_доп. табл по Поручению министра - посл. 2" xfId="2576" xr:uid="{00000000-0005-0000-0000-000029150000}"/>
    <cellStyle name="_доп. табл по Поручению министра - посл. 2" xfId="2577" xr:uid="{00000000-0005-0000-0000-00002A150000}"/>
    <cellStyle name="_доп. табл по Поручению министра - посл. 3" xfId="10212" xr:uid="{00000000-0005-0000-0000-00002B150000}"/>
    <cellStyle name="_доп. табл по Поручению министра - посл. 3" xfId="10213" xr:uid="{00000000-0005-0000-0000-00002C150000}"/>
    <cellStyle name="_доп. табл по Поручению министра - посл._12 книга1" xfId="10214" xr:uid="{00000000-0005-0000-0000-00002D150000}"/>
    <cellStyle name="_доп. табл по Поручению министра - посл._12 книга1" xfId="10215" xr:uid="{00000000-0005-0000-0000-00002E150000}"/>
    <cellStyle name="_доп. табл по Поручению министра - посл._2 полугодие" xfId="10216" xr:uid="{00000000-0005-0000-0000-00002F150000}"/>
    <cellStyle name="_доп. табл по Поручению министра - посл._2 полугодие" xfId="10217" xr:uid="{00000000-0005-0000-0000-000030150000}"/>
    <cellStyle name="_доп. табл по Поручению министра - посл._exp 2011" xfId="10218" xr:uid="{00000000-0005-0000-0000-000031150000}"/>
    <cellStyle name="_доп. табл по Поручению министра - посл._exp 2011" xfId="10219" xr:uid="{00000000-0005-0000-0000-000032150000}"/>
    <cellStyle name="_доп. табл по Поручению министра - посл._exp 2013" xfId="10220" xr:uid="{00000000-0005-0000-0000-000033150000}"/>
    <cellStyle name="_доп. табл по Поручению министра - посл._exp 2013" xfId="10221" xr:uid="{00000000-0005-0000-0000-000034150000}"/>
    <cellStyle name="_доп. табл по Поручению министра - посл._Import_Forecast(last)_12.09.11 (Ismailovu)" xfId="10222" xr:uid="{00000000-0005-0000-0000-000035150000}"/>
    <cellStyle name="_доп. табл по Поручению министра - посл._Import_Forecast(last)_12.09.11 (Ismailovu)" xfId="10223" xr:uid="{00000000-0005-0000-0000-000036150000}"/>
    <cellStyle name="_доп. табл по Поручению министра - посл._Import_Forecast(last)_12.09.11 (Ismailovu) 2" xfId="10224" xr:uid="{00000000-0005-0000-0000-000037150000}"/>
    <cellStyle name="_доп. табл по Поручению министра - посл._Import_Forecast(last)_12.09.11 (Ismailovu) 2" xfId="10225" xr:uid="{00000000-0005-0000-0000-000038150000}"/>
    <cellStyle name="_доп. табл по Поручению министра - посл._Import_Forecast(last)_12.09.11 (Ismailovu) 3" xfId="10226" xr:uid="{00000000-0005-0000-0000-000039150000}"/>
    <cellStyle name="_доп. табл по Поручению министра - посл._Import_Forecast(last)_12.09.11 (Ismailovu) 3" xfId="10227" xr:uid="{00000000-0005-0000-0000-00003A150000}"/>
    <cellStyle name="_доп. табл по Поручению министра - посл._Import_Forecast(last)_12.09.11 (Ismailovu)_доля экс" xfId="10228" xr:uid="{00000000-0005-0000-0000-00003B150000}"/>
    <cellStyle name="_доп. табл по Поручению министра - посл._Import_Forecast(last)_12.09.11 (Ismailovu)_доля экс" xfId="10229" xr:uid="{00000000-0005-0000-0000-00003C150000}"/>
    <cellStyle name="_доп. табл по Поручению министра - посл._Import_Forecast(last)_12.09.11 (Ismailovu)_прогноз_2014_АП_16.09_КМ_30.09" xfId="10230" xr:uid="{00000000-0005-0000-0000-00003D150000}"/>
    <cellStyle name="_доп. табл по Поручению министра - посл._Import_Forecast(last)_12.09.11 (Ismailovu)_прогноз_2014_АП_16.09_КМ_30.09" xfId="10231" xr:uid="{00000000-0005-0000-0000-00003E150000}"/>
    <cellStyle name="_доп. табл по Поручению министра - посл._Import_Forecast(last)_12.09.11 (Ismailovu)_прогноз_2014_КМ_11.09.2013" xfId="10232" xr:uid="{00000000-0005-0000-0000-00003F150000}"/>
    <cellStyle name="_доп. табл по Поручению министра - посл._Import_Forecast(last)_12.09.11 (Ismailovu)_прогноз_2014_КМ_11.09.2013" xfId="10233" xr:uid="{00000000-0005-0000-0000-000040150000}"/>
    <cellStyle name="_доп. табл по Поручению министра - посл._Import_Forecast(last)_12.09.11 (Ismailovu)_СВОД регионов приложение _2_МВЭС_13.11.2013" xfId="10234" xr:uid="{00000000-0005-0000-0000-000041150000}"/>
    <cellStyle name="_доп. табл по Поручению министра - посл._Import_Forecast(last)_12.09.11 (Ismailovu)_СВОД регионов приложение _2_МВЭС_13.11.2013" xfId="10235" xr:uid="{00000000-0005-0000-0000-000042150000}"/>
    <cellStyle name="_доп. табл по Поручению министра - посл._Import_Forecast(last)_12.09.11 (Ismailovu)_экспорт импорт_Голышев_девальвация_16.09.2013" xfId="10236" xr:uid="{00000000-0005-0000-0000-000043150000}"/>
    <cellStyle name="_доп. табл по Поручению министра - посл._Import_Forecast(last)_12.09.11 (Ismailovu)_экспорт импорт_Голышев_девальвация_16.09.2013" xfId="10237" xr:uid="{00000000-0005-0000-0000-000044150000}"/>
    <cellStyle name="_доп. табл по Поручению министра - посл._декабрь_обл" xfId="10238" xr:uid="{00000000-0005-0000-0000-000045150000}"/>
    <cellStyle name="_доп. табл по Поручению министра - посл._декабрь_обл" xfId="10239" xr:uid="{00000000-0005-0000-0000-000046150000}"/>
    <cellStyle name="_доп. табл по Поручению министра - посл._импорт_2012_аппарат_декабрь" xfId="10240" xr:uid="{00000000-0005-0000-0000-000047150000}"/>
    <cellStyle name="_доп. табл по Поручению министра - посл._импорт_2012_аппарат_декабрь" xfId="10241" xr:uid="{00000000-0005-0000-0000-000048150000}"/>
    <cellStyle name="_доп. табл по Поручению министра - посл._импорт_2012_аппарат_декабрь_импорт_2013_аппарат" xfId="10242" xr:uid="{00000000-0005-0000-0000-000049150000}"/>
    <cellStyle name="_доп. табл по Поручению министра - посл._импорт_2012_аппарат_декабрь_импорт_2013_аппарат" xfId="10243" xr:uid="{00000000-0005-0000-0000-00004A150000}"/>
    <cellStyle name="_доп. табл по Поручению министра - посл._импорт_2012_аппарат_декабрь_импорт_2013_реальный" xfId="10244" xr:uid="{00000000-0005-0000-0000-00004B150000}"/>
    <cellStyle name="_доп. табл по Поручению министра - посл._импорт_2012_аппарат_декабрь_импорт_2013_реальный" xfId="10245" xr:uid="{00000000-0005-0000-0000-00004C150000}"/>
    <cellStyle name="_доп. табл по Поручению министра - посл._импорт_2012_декабрь" xfId="10246" xr:uid="{00000000-0005-0000-0000-00004D150000}"/>
    <cellStyle name="_доп. табл по Поручению министра - посл._импорт_2012_декабрь" xfId="10247" xr:uid="{00000000-0005-0000-0000-00004E150000}"/>
    <cellStyle name="_доп. табл по Поручению министра - посл._импорт_2012_декабрь_импорт_2013_аппарат" xfId="10248" xr:uid="{00000000-0005-0000-0000-00004F150000}"/>
    <cellStyle name="_доп. табл по Поручению министра - посл._импорт_2012_декабрь_импорт_2013_аппарат" xfId="10249" xr:uid="{00000000-0005-0000-0000-000050150000}"/>
    <cellStyle name="_доп. табл по Поручению министра - посл._импорт_2012_декабрь_импорт_2013_реальный" xfId="10250" xr:uid="{00000000-0005-0000-0000-000051150000}"/>
    <cellStyle name="_доп. табл по Поручению министра - посл._импорт_2012_декабрь_импорт_2013_реальный" xfId="10251" xr:uid="{00000000-0005-0000-0000-000052150000}"/>
    <cellStyle name="_доп. табл по Поручению министра - посл._импорт_2013_аппарат" xfId="10252" xr:uid="{00000000-0005-0000-0000-000053150000}"/>
    <cellStyle name="_доп. табл по Поручению министра - посл._импорт_2013_аппарат" xfId="10253" xr:uid="{00000000-0005-0000-0000-000054150000}"/>
    <cellStyle name="_доп. табл по Поручению министра - посл._импорт_2013_реальный" xfId="10254" xr:uid="{00000000-0005-0000-0000-000055150000}"/>
    <cellStyle name="_доп. табл по Поручению министра - посл._импорт_2013_реальный" xfId="10255" xr:uid="{00000000-0005-0000-0000-000056150000}"/>
    <cellStyle name="_доп. табл по Поручению министра - посл._Март 2012г" xfId="10256" xr:uid="{00000000-0005-0000-0000-000057150000}"/>
    <cellStyle name="_доп. табл по Поручению министра - посл._Март 2012г" xfId="10257" xr:uid="{00000000-0005-0000-0000-000058150000}"/>
    <cellStyle name="_доп. табл по Поручению министра - посл._Март 2012г_полугодие_КМ_06.05.2013_окончат 07.06" xfId="10258" xr:uid="{00000000-0005-0000-0000-000059150000}"/>
    <cellStyle name="_доп. табл по Поручению министра - посл._Март 2012г_полугодие_КМ_06.05.2013_окончат 07.06" xfId="10259" xr:uid="{00000000-0005-0000-0000-00005A150000}"/>
    <cellStyle name="_доп. табл по Поручению министра - посл._Март 2012г_полугодие_КМ_06.05.2013_окончат 07.06_Январь - декабрь 2013г" xfId="10260" xr:uid="{00000000-0005-0000-0000-00005B150000}"/>
    <cellStyle name="_доп. табл по Поручению министра - посл._Март 2012г_полугодие_КМ_06.05.2013_окончат 07.06_Январь - декабрь 2013г" xfId="10261" xr:uid="{00000000-0005-0000-0000-00005C150000}"/>
    <cellStyle name="_доп. табл по Поручению министра - посл._Март 2012г_полугодие_КМ_06.05.2013_окончат 07.06_Январь 2014г. 1-20 дней" xfId="10262" xr:uid="{00000000-0005-0000-0000-00005D150000}"/>
    <cellStyle name="_доп. табл по Поручению министра - посл._Март 2012г_полугодие_КМ_06.05.2013_окончат 07.06_Январь 2014г. 1-20 дней" xfId="10263" xr:uid="{00000000-0005-0000-0000-00005E150000}"/>
    <cellStyle name="_доп. табл по Поручению министра - посл._Март 2012г_Январь - декабрь 2013г" xfId="10264" xr:uid="{00000000-0005-0000-0000-00005F150000}"/>
    <cellStyle name="_доп. табл по Поручению министра - посл._Март 2012г_Январь - декабрь 2013г" xfId="10265" xr:uid="{00000000-0005-0000-0000-000060150000}"/>
    <cellStyle name="_доп. табл по Поручению министра - посл._Март 2012г_Январь 2014г. 1-20 дней" xfId="10266" xr:uid="{00000000-0005-0000-0000-000061150000}"/>
    <cellStyle name="_доп. табл по Поручению министра - посл._Март 2012г_Январь 2014г. 1-20 дней" xfId="10267" xr:uid="{00000000-0005-0000-0000-000062150000}"/>
    <cellStyle name="_доп. табл по Поручению министра - посл._прил. и рассм.-26.12 (version 1)" xfId="10268" xr:uid="{00000000-0005-0000-0000-000063150000}"/>
    <cellStyle name="_доп. табл по Поручению министра - посл._прил. и рассм.-26.12 (version 1)" xfId="10269" xr:uid="{00000000-0005-0000-0000-000064150000}"/>
    <cellStyle name="_доп. табл по Поручению министра - посл._прил. и рассм.-26.12 (version 1)_импорт_2013_аппарат" xfId="10270" xr:uid="{00000000-0005-0000-0000-000065150000}"/>
    <cellStyle name="_доп. табл по Поручению министра - посл._прил. и рассм.-26.12 (version 1)_импорт_2013_аппарат" xfId="10271" xr:uid="{00000000-0005-0000-0000-000066150000}"/>
    <cellStyle name="_доп. табл по Поручению министра - посл._прил. и рассм.-26.12 (version 1)_импорт_2013_реальный" xfId="10272" xr:uid="{00000000-0005-0000-0000-000067150000}"/>
    <cellStyle name="_доп. табл по Поручению министра - посл._прил. и рассм.-26.12 (version 1)_импорт_2013_реальный" xfId="10273" xr:uid="{00000000-0005-0000-0000-000068150000}"/>
    <cellStyle name="_доп. табл по Поручению министра - посл._прогноз экспорта-2014г." xfId="10274" xr:uid="{00000000-0005-0000-0000-000069150000}"/>
    <cellStyle name="_доп. табл по Поручению министра - посл._прогноз экспорта-2014г." xfId="10275" xr:uid="{00000000-0005-0000-0000-00006A150000}"/>
    <cellStyle name="_доп. табл по Поручению министра - посл._прогноз_2013_АП_18.12.2012" xfId="10276" xr:uid="{00000000-0005-0000-0000-00006B150000}"/>
    <cellStyle name="_доп. табл по Поручению министра - посл._прогноз_2013_АП_18.12.2012" xfId="10277" xr:uid="{00000000-0005-0000-0000-00006C150000}"/>
    <cellStyle name="_доп. табл по Поручению министра - посл._прогноз_2013_АП_18.12.2012_Январь - декабрь 2013г" xfId="10278" xr:uid="{00000000-0005-0000-0000-00006D150000}"/>
    <cellStyle name="_доп. табл по Поручению министра - посл._прогноз_2013_АП_18.12.2012_Январь - декабрь 2013г" xfId="10279" xr:uid="{00000000-0005-0000-0000-00006E150000}"/>
    <cellStyle name="_доп. табл по Поручению министра - посл._прогноз_2013_АП_18.12.2012_Январь 2014г. 1-20 дней" xfId="10280" xr:uid="{00000000-0005-0000-0000-00006F150000}"/>
    <cellStyle name="_доп. табл по Поручению министра - посл._прогноз_2013_АП_18.12.2012_Январь 2014г. 1-20 дней" xfId="10281" xr:uid="{00000000-0005-0000-0000-000070150000}"/>
    <cellStyle name="_доп. табл по Поручению министра - посл._Регион за январь-июнь  2012" xfId="10282" xr:uid="{00000000-0005-0000-0000-000071150000}"/>
    <cellStyle name="_доп. табл по Поручению министра - посл._Регион за январь-июнь  2012" xfId="10283" xr:uid="{00000000-0005-0000-0000-000072150000}"/>
    <cellStyle name="_доп. табл по Поручению министра - посл._территории_сентябрь" xfId="10284" xr:uid="{00000000-0005-0000-0000-000073150000}"/>
    <cellStyle name="_доп. табл по Поручению министра - посл._территории_сентябрь" xfId="10285" xr:uid="{00000000-0005-0000-0000-000074150000}"/>
    <cellStyle name="_доп. табл по Поручению министра - посл._экспорт импорт_Голышев_девальвация_22.08.2013" xfId="10286" xr:uid="{00000000-0005-0000-0000-000075150000}"/>
    <cellStyle name="_доп. табл по Поручению министра - посл._экспорт импорт_Голышев_девальвация_22.08.2013" xfId="10287" xr:uid="{00000000-0005-0000-0000-000076150000}"/>
    <cellStyle name="_доп. табл по Поручению министра - посл._экспорт_импорт-30.12_с учетом замечаний Голышева-ожид" xfId="10288" xr:uid="{00000000-0005-0000-0000-000077150000}"/>
    <cellStyle name="_доп. табл по Поручению министра - посл._экспорт_импорт-30.12_с учетом замечаний Голышева-ожид" xfId="10289" xr:uid="{00000000-0005-0000-0000-000078150000}"/>
    <cellStyle name="_доп. табл по Поручению министра - посл._экспорт_импорт-30.12_с учетом замечаний Голышева-ожид_импорт_2013_аппарат" xfId="10290" xr:uid="{00000000-0005-0000-0000-000079150000}"/>
    <cellStyle name="_доп. табл по Поручению министра - посл._экспорт_импорт-30.12_с учетом замечаний Голышева-ожид_импорт_2013_аппарат" xfId="10291" xr:uid="{00000000-0005-0000-0000-00007A150000}"/>
    <cellStyle name="_доп. табл по Поручению министра - посл._экспорт_импорт-30.12_с учетом замечаний Голышева-ожид_импорт_2013_реальный" xfId="10292" xr:uid="{00000000-0005-0000-0000-00007B150000}"/>
    <cellStyle name="_доп. табл по Поручению министра - посл._экспорт_импорт-30.12_с учетом замечаний Голышева-ожид_импорт_2013_реальный" xfId="10293" xr:uid="{00000000-0005-0000-0000-00007C150000}"/>
    <cellStyle name="_доп. табл по Поручению министра - посл._янв_обл" xfId="10294" xr:uid="{00000000-0005-0000-0000-00007D150000}"/>
    <cellStyle name="_доп. табл по Поручению министра - посл._янв_обл" xfId="10295" xr:uid="{00000000-0005-0000-0000-00007E150000}"/>
    <cellStyle name="_доп. табл по Поручению министра - посл._Январь 2012г" xfId="10296" xr:uid="{00000000-0005-0000-0000-00007F150000}"/>
    <cellStyle name="_доп. табл по Поручению министра - посл._Январь 2012г" xfId="10297" xr:uid="{00000000-0005-0000-0000-000080150000}"/>
    <cellStyle name="_доп. табл по Поручению министра - посл._Январь 2012г_Январь - декабрь 2013г" xfId="10298" xr:uid="{00000000-0005-0000-0000-000081150000}"/>
    <cellStyle name="_доп. табл по Поручению министра - посл._Январь 2012г_Январь - декабрь 2013г" xfId="10299" xr:uid="{00000000-0005-0000-0000-000082150000}"/>
    <cellStyle name="_доп. табл по Поручению министра - посл._Январь 2012г_Январь 2014г. 1-20 дней" xfId="10300" xr:uid="{00000000-0005-0000-0000-000083150000}"/>
    <cellStyle name="_доп. табл по Поручению министра - посл._Январь 2012г_Январь 2014г. 1-20 дней" xfId="10301" xr:uid="{00000000-0005-0000-0000-000084150000}"/>
    <cellStyle name="_Дустлик 01,10,06" xfId="2578" xr:uid="{00000000-0005-0000-0000-000085150000}"/>
    <cellStyle name="_Дустлик 01,10,06" xfId="2579" xr:uid="{00000000-0005-0000-0000-000086150000}"/>
    <cellStyle name="_Дустлик 01,10,06" xfId="2580" xr:uid="{00000000-0005-0000-0000-000087150000}"/>
    <cellStyle name="_Дустлик 01,10,06" xfId="2581" xr:uid="{00000000-0005-0000-0000-000088150000}"/>
    <cellStyle name="_Дустлик 01,10,06_УХКМ ва БИО форма 01. 02. 09" xfId="2582" xr:uid="{00000000-0005-0000-0000-000089150000}"/>
    <cellStyle name="_Дустлик 01,10,06_УХКМ ва БИО форма 01. 02. 09" xfId="2583" xr:uid="{00000000-0005-0000-0000-00008A150000}"/>
    <cellStyle name="_Дустлик 01,10,06_УХКМ ва БИО форма 01. 02. 09" xfId="2584" xr:uid="{00000000-0005-0000-0000-00008B150000}"/>
    <cellStyle name="_Дустлик 01,10,06_УХКМ ва БИО форма 01. 02. 09" xfId="2585" xr:uid="{00000000-0005-0000-0000-00008C150000}"/>
    <cellStyle name="_Дустлик 13,10,061 га " xfId="2586" xr:uid="{00000000-0005-0000-0000-00008D150000}"/>
    <cellStyle name="_Дустлик 13,10,061 га " xfId="2587" xr:uid="{00000000-0005-0000-0000-00008E150000}"/>
    <cellStyle name="_Дустлик 13,10,061 га " xfId="2588" xr:uid="{00000000-0005-0000-0000-00008F150000}"/>
    <cellStyle name="_Дустлик 13,10,061 га " xfId="2589" xr:uid="{00000000-0005-0000-0000-000090150000}"/>
    <cellStyle name="_Дустлик 13,10,061 га _УХКМ ва БИО форма 01. 02. 09" xfId="2590" xr:uid="{00000000-0005-0000-0000-000091150000}"/>
    <cellStyle name="_Дустлик 13,10,061 га _УХКМ ва БИО форма 01. 02. 09" xfId="2591" xr:uid="{00000000-0005-0000-0000-000092150000}"/>
    <cellStyle name="_Дустлик 13,10,061 га _УХКМ ва БИО форма 01. 02. 09" xfId="2592" xr:uid="{00000000-0005-0000-0000-000093150000}"/>
    <cellStyle name="_Дустлик 13,10,061 га _УХКМ ва БИО форма 01. 02. 09" xfId="2593" xr:uid="{00000000-0005-0000-0000-000094150000}"/>
    <cellStyle name="_Дустлик 15,09,06 мониторинг" xfId="2594" xr:uid="{00000000-0005-0000-0000-000095150000}"/>
    <cellStyle name="_Дустлик 15,09,06 мониторинг" xfId="2595" xr:uid="{00000000-0005-0000-0000-000096150000}"/>
    <cellStyle name="_Дустлик 15,09,06 мониторинг" xfId="2596" xr:uid="{00000000-0005-0000-0000-000097150000}"/>
    <cellStyle name="_Дустлик 15,09,06 мониторинг" xfId="2597" xr:uid="{00000000-0005-0000-0000-000098150000}"/>
    <cellStyle name="_Дустлик 15,09,06 мониторинг_УХКМ ва БИО форма 01. 02. 09" xfId="2598" xr:uid="{00000000-0005-0000-0000-000099150000}"/>
    <cellStyle name="_Дустлик 15,09,06 мониторинг_УХКМ ва БИО форма 01. 02. 09" xfId="2599" xr:uid="{00000000-0005-0000-0000-00009A150000}"/>
    <cellStyle name="_Дустлик 15,09,06 мониторинг_УХКМ ва БИО форма 01. 02. 09" xfId="2600" xr:uid="{00000000-0005-0000-0000-00009B150000}"/>
    <cellStyle name="_Дустлик 15,09,06 мониторинг_УХКМ ва БИО форма 01. 02. 09" xfId="2601" xr:uid="{00000000-0005-0000-0000-00009C150000}"/>
    <cellStyle name="_Дустлик 2-05-07 мониторинг янг" xfId="2602" xr:uid="{00000000-0005-0000-0000-00009D150000}"/>
    <cellStyle name="_Дустлик 2-05-07 мониторинг янг" xfId="2603" xr:uid="{00000000-0005-0000-0000-00009E150000}"/>
    <cellStyle name="_Дустлик 2-05-07 мониторинг янг" xfId="2604" xr:uid="{00000000-0005-0000-0000-00009F150000}"/>
    <cellStyle name="_Дустлик 2-05-07 мониторинг янг" xfId="2605" xr:uid="{00000000-0005-0000-0000-0000A0150000}"/>
    <cellStyle name="_Дустлик 31-05-07 Вилоятга" xfId="2606" xr:uid="{00000000-0005-0000-0000-0000A1150000}"/>
    <cellStyle name="_Дустлик 31-05-07 Вилоятга" xfId="2607" xr:uid="{00000000-0005-0000-0000-0000A2150000}"/>
    <cellStyle name="_Дустлик 31-05-07 Вилоятга" xfId="2608" xr:uid="{00000000-0005-0000-0000-0000A3150000}"/>
    <cellStyle name="_Дустлик 31-05-07 Вилоятга" xfId="2609" xr:uid="{00000000-0005-0000-0000-0000A4150000}"/>
    <cellStyle name="_Дустлик 31-05-07 Вилоятга_УХКМ ва БИО форма 01. 02. 09" xfId="2610" xr:uid="{00000000-0005-0000-0000-0000A5150000}"/>
    <cellStyle name="_Дустлик 31-05-07 Вилоятга_УХКМ ва БИО форма 01. 02. 09" xfId="2611" xr:uid="{00000000-0005-0000-0000-0000A6150000}"/>
    <cellStyle name="_Дустлик 31-05-07 Вилоятга_УХКМ ва БИО форма 01. 02. 09" xfId="2612" xr:uid="{00000000-0005-0000-0000-0000A7150000}"/>
    <cellStyle name="_Дустлик 31-05-07 Вилоятга_УХКМ ва БИО форма 01. 02. 09" xfId="2613" xr:uid="{00000000-0005-0000-0000-0000A8150000}"/>
    <cellStyle name="_Дустлик анализ 30-07-06" xfId="2614" xr:uid="{00000000-0005-0000-0000-0000A9150000}"/>
    <cellStyle name="_Дустлик анализ 30-07-06" xfId="2615" xr:uid="{00000000-0005-0000-0000-0000AA150000}"/>
    <cellStyle name="_Дустлик анализ 30-07-06" xfId="2616" xr:uid="{00000000-0005-0000-0000-0000AB150000}"/>
    <cellStyle name="_Дустлик анализ 30-07-06" xfId="2617" xr:uid="{00000000-0005-0000-0000-0000AC150000}"/>
    <cellStyle name="_Дустлик анализ 30-07-06_УХКМ ва БИО форма 01. 02. 09" xfId="2618" xr:uid="{00000000-0005-0000-0000-0000AD150000}"/>
    <cellStyle name="_Дустлик анализ 30-07-06_УХКМ ва БИО форма 01. 02. 09" xfId="2619" xr:uid="{00000000-0005-0000-0000-0000AE150000}"/>
    <cellStyle name="_Дустлик анализ 30-07-06_УХКМ ва БИО форма 01. 02. 09" xfId="2620" xr:uid="{00000000-0005-0000-0000-0000AF150000}"/>
    <cellStyle name="_Дустлик анализ 30-07-06_УХКМ ва БИО форма 01. 02. 09" xfId="2621" xr:uid="{00000000-0005-0000-0000-0000B0150000}"/>
    <cellStyle name="_Дустлик пахта 04-06-07" xfId="2622" xr:uid="{00000000-0005-0000-0000-0000B1150000}"/>
    <cellStyle name="_Дустлик пахта 04-06-07" xfId="2623" xr:uid="{00000000-0005-0000-0000-0000B2150000}"/>
    <cellStyle name="_Дустлик пахта 04-06-07" xfId="2624" xr:uid="{00000000-0005-0000-0000-0000B3150000}"/>
    <cellStyle name="_Дустлик пахта 04-06-07" xfId="2625" xr:uid="{00000000-0005-0000-0000-0000B4150000}"/>
    <cellStyle name="_Дустлик пахта 16-06-07" xfId="2626" xr:uid="{00000000-0005-0000-0000-0000B5150000}"/>
    <cellStyle name="_Дустлик пахта 16-06-07" xfId="2627" xr:uid="{00000000-0005-0000-0000-0000B6150000}"/>
    <cellStyle name="_Дустлик пахта 16-06-07" xfId="2628" xr:uid="{00000000-0005-0000-0000-0000B7150000}"/>
    <cellStyle name="_Дустлик пахта 16-06-07" xfId="2629" xr:uid="{00000000-0005-0000-0000-0000B8150000}"/>
    <cellStyle name="_Дустлик сводка 08-06-07 й Вилоятга" xfId="2630" xr:uid="{00000000-0005-0000-0000-0000B9150000}"/>
    <cellStyle name="_Дустлик сводка 08-06-07 й Вилоятга" xfId="2631" xr:uid="{00000000-0005-0000-0000-0000BA150000}"/>
    <cellStyle name="_Дустлик сводка 08-06-07 й Вилоятга" xfId="2632" xr:uid="{00000000-0005-0000-0000-0000BB150000}"/>
    <cellStyle name="_Дустлик сводка 08-06-07 й Вилоятга" xfId="2633" xr:uid="{00000000-0005-0000-0000-0000BC150000}"/>
    <cellStyle name="_Дустлик сводка 09-06-07 й Вилоятга" xfId="2634" xr:uid="{00000000-0005-0000-0000-0000BD150000}"/>
    <cellStyle name="_Дустлик сводка 09-06-07 й Вилоятга" xfId="2635" xr:uid="{00000000-0005-0000-0000-0000BE150000}"/>
    <cellStyle name="_Дустлик сводка 09-06-07 й Вилоятга" xfId="2636" xr:uid="{00000000-0005-0000-0000-0000BF150000}"/>
    <cellStyle name="_Дустлик сводка 09-06-07 й Вилоятга" xfId="2637" xr:uid="{00000000-0005-0000-0000-0000C0150000}"/>
    <cellStyle name="_Дустлик сводка 10-06-07 й Вилоятга" xfId="2638" xr:uid="{00000000-0005-0000-0000-0000C1150000}"/>
    <cellStyle name="_Дустлик сводка 10-06-07 й Вилоятга" xfId="2639" xr:uid="{00000000-0005-0000-0000-0000C2150000}"/>
    <cellStyle name="_Дустлик сводка 10-06-07 й Вилоятга" xfId="2640" xr:uid="{00000000-0005-0000-0000-0000C3150000}"/>
    <cellStyle name="_Дустлик сводка 10-06-07 й Вилоятга" xfId="2641" xr:uid="{00000000-0005-0000-0000-0000C4150000}"/>
    <cellStyle name="_Дустлик сводка 1-06-07" xfId="2642" xr:uid="{00000000-0005-0000-0000-0000C5150000}"/>
    <cellStyle name="_Дустлик сводка 1-06-07" xfId="2643" xr:uid="{00000000-0005-0000-0000-0000C6150000}"/>
    <cellStyle name="_Дустлик сводка 1-06-07" xfId="2644" xr:uid="{00000000-0005-0000-0000-0000C7150000}"/>
    <cellStyle name="_Дустлик сводка 1-06-07" xfId="2645" xr:uid="{00000000-0005-0000-0000-0000C8150000}"/>
    <cellStyle name="_Дустлик сводка 1-06-07_УХКМ ва БИО форма 01. 02. 09" xfId="2646" xr:uid="{00000000-0005-0000-0000-0000C9150000}"/>
    <cellStyle name="_Дустлик сводка 1-06-07_УХКМ ва БИО форма 01. 02. 09" xfId="2647" xr:uid="{00000000-0005-0000-0000-0000CA150000}"/>
    <cellStyle name="_Дустлик сводка 1-06-07_УХКМ ва БИО форма 01. 02. 09" xfId="2648" xr:uid="{00000000-0005-0000-0000-0000CB150000}"/>
    <cellStyle name="_Дустлик сводка 1-06-07_УХКМ ва БИО форма 01. 02. 09" xfId="2649" xr:uid="{00000000-0005-0000-0000-0000CC150000}"/>
    <cellStyle name="_Дустлик сводка 11-06-07 й Вилоятга" xfId="2650" xr:uid="{00000000-0005-0000-0000-0000CD150000}"/>
    <cellStyle name="_Дустлик сводка 11-06-07 й Вилоятга" xfId="2651" xr:uid="{00000000-0005-0000-0000-0000CE150000}"/>
    <cellStyle name="_Дустлик сводка 11-06-07 й Вилоятга" xfId="2652" xr:uid="{00000000-0005-0000-0000-0000CF150000}"/>
    <cellStyle name="_Дустлик сводка 11-06-07 й Вилоятга" xfId="2653" xr:uid="{00000000-0005-0000-0000-0000D0150000}"/>
    <cellStyle name="_Дустлик сводка 13-06-07 й Вилоятга" xfId="2654" xr:uid="{00000000-0005-0000-0000-0000D1150000}"/>
    <cellStyle name="_Дустлик сводка 13-06-07 й Вилоятга" xfId="2655" xr:uid="{00000000-0005-0000-0000-0000D2150000}"/>
    <cellStyle name="_Дустлик сводка 13-06-07 й Вилоятга" xfId="2656" xr:uid="{00000000-0005-0000-0000-0000D3150000}"/>
    <cellStyle name="_Дустлик сводка 13-06-07 й Вилоятга" xfId="2657" xr:uid="{00000000-0005-0000-0000-0000D4150000}"/>
    <cellStyle name="_Ёпилган форма туланган 13-03-07" xfId="2658" xr:uid="{00000000-0005-0000-0000-0000D5150000}"/>
    <cellStyle name="_Ёпилган форма туланган 13-03-07" xfId="2659" xr:uid="{00000000-0005-0000-0000-0000D6150000}"/>
    <cellStyle name="_Ёпилган форма туланган 13-03-07" xfId="2660" xr:uid="{00000000-0005-0000-0000-0000D7150000}"/>
    <cellStyle name="_Ёпилган форма туланган 13-03-07" xfId="2661" xr:uid="{00000000-0005-0000-0000-0000D8150000}"/>
    <cellStyle name="_Ёпилган форма туланган 13-03-07_УХКМ ва БИО форма 01. 02. 09" xfId="2662" xr:uid="{00000000-0005-0000-0000-0000D9150000}"/>
    <cellStyle name="_Ёпилган форма туланган 13-03-07_УХКМ ва БИО форма 01. 02. 09" xfId="2663" xr:uid="{00000000-0005-0000-0000-0000DA150000}"/>
    <cellStyle name="_Ёпилган форма туланган 13-03-07_УХКМ ва БИО форма 01. 02. 09" xfId="2664" xr:uid="{00000000-0005-0000-0000-0000DB150000}"/>
    <cellStyle name="_Ёпилган форма туланган 13-03-07_УХКМ ва БИО форма 01. 02. 09" xfId="2665" xr:uid="{00000000-0005-0000-0000-0000DC150000}"/>
    <cellStyle name="_Жадвал" xfId="2666" xr:uid="{00000000-0005-0000-0000-0000DD150000}"/>
    <cellStyle name="_Жадвал" xfId="2667" xr:uid="{00000000-0005-0000-0000-0000DE150000}"/>
    <cellStyle name="_Жадвал" xfId="2668" xr:uid="{00000000-0005-0000-0000-0000DF150000}"/>
    <cellStyle name="_Жадвал" xfId="2669" xr:uid="{00000000-0005-0000-0000-0000E0150000}"/>
    <cellStyle name="_Жадвал_Апрел кр такс иш хаки тулик 5.04.08 МБ га" xfId="2670" xr:uid="{00000000-0005-0000-0000-0000E1150000}"/>
    <cellStyle name="_Жадвал_Апрел кр такс иш хаки тулик 5.04.08 МБ га" xfId="2671" xr:uid="{00000000-0005-0000-0000-0000E2150000}"/>
    <cellStyle name="_Жадвал_Апрел кр такс иш хаки тулик 5.04.08 МБ га" xfId="2672" xr:uid="{00000000-0005-0000-0000-0000E3150000}"/>
    <cellStyle name="_Жадвал_Апрел кр такс иш хаки тулик 5.04.08 МБ га" xfId="2673" xr:uid="{00000000-0005-0000-0000-0000E4150000}"/>
    <cellStyle name="_Жадвал_ЛИЗИНГ МОНИТОРИНГИ-1.11.08й русумлар буйича" xfId="2674" xr:uid="{00000000-0005-0000-0000-0000E5150000}"/>
    <cellStyle name="_Жадвал_ЛИЗИНГ МОНИТОРИНГИ-1.11.08й русумлар буйича" xfId="2675" xr:uid="{00000000-0005-0000-0000-0000E6150000}"/>
    <cellStyle name="_Жадвал_ЛИЗИНГ МОНИТОРИНГИ-1.11.08й русумлар буйича" xfId="2676" xr:uid="{00000000-0005-0000-0000-0000E7150000}"/>
    <cellStyle name="_Жадвал_ЛИЗИНГ МОНИТОРИНГИ-1.11.08й русумлар буйича" xfId="2677" xr:uid="{00000000-0005-0000-0000-0000E8150000}"/>
    <cellStyle name="_Жадвал_УХКМ ва БИО форма 01. 02. 09" xfId="2678" xr:uid="{00000000-0005-0000-0000-0000E9150000}"/>
    <cellStyle name="_Жадвал_УХКМ ва БИО форма 01. 02. 09" xfId="2679" xr:uid="{00000000-0005-0000-0000-0000EA150000}"/>
    <cellStyle name="_Жадвал_УХКМ ва БИО форма 01. 02. 09" xfId="2680" xr:uid="{00000000-0005-0000-0000-0000EB150000}"/>
    <cellStyle name="_Жадвал_УХКМ ва БИО форма 01. 02. 09" xfId="2681" xr:uid="{00000000-0005-0000-0000-0000EC150000}"/>
    <cellStyle name="_Жиззах Вилоят СВОД" xfId="2682" xr:uid="{00000000-0005-0000-0000-0000ED150000}"/>
    <cellStyle name="_Жиззах Вилоят СВОД" xfId="2683" xr:uid="{00000000-0005-0000-0000-0000EE150000}"/>
    <cellStyle name="_Жиззах тумани" xfId="2684" xr:uid="{00000000-0005-0000-0000-0000EF150000}"/>
    <cellStyle name="_Жиззах тумани" xfId="2685" xr:uid="{00000000-0005-0000-0000-0000F0150000}"/>
    <cellStyle name="_Зарбдор туман" xfId="2686" xr:uid="{00000000-0005-0000-0000-0000F1150000}"/>
    <cellStyle name="_Зарбдор туман" xfId="2687" xr:uid="{00000000-0005-0000-0000-0000F2150000}"/>
    <cellStyle name="_Зарбдор туман" xfId="2688" xr:uid="{00000000-0005-0000-0000-0000F3150000}"/>
    <cellStyle name="_Зарбдор туман" xfId="2689" xr:uid="{00000000-0005-0000-0000-0000F4150000}"/>
    <cellStyle name="_Зафаробод Кредит1111" xfId="2690" xr:uid="{00000000-0005-0000-0000-0000F5150000}"/>
    <cellStyle name="_Зафаробод Кредит1111" xfId="2691" xr:uid="{00000000-0005-0000-0000-0000F6150000}"/>
    <cellStyle name="_Зафаробод Кредит1111" xfId="2692" xr:uid="{00000000-0005-0000-0000-0000F7150000}"/>
    <cellStyle name="_Зафаробод Кредит1111" xfId="2693" xr:uid="{00000000-0005-0000-0000-0000F8150000}"/>
    <cellStyle name="_Зафаробод Кредит1111_Апрел кр такс иш хаки тулик 5.04.08 МБ га" xfId="2694" xr:uid="{00000000-0005-0000-0000-0000F9150000}"/>
    <cellStyle name="_Зафаробод Кредит1111_Апрел кр такс иш хаки тулик 5.04.08 МБ га" xfId="2695" xr:uid="{00000000-0005-0000-0000-0000FA150000}"/>
    <cellStyle name="_Зафаробод Кредит1111_Апрел кр такс иш хаки тулик 5.04.08 МБ га" xfId="2696" xr:uid="{00000000-0005-0000-0000-0000FB150000}"/>
    <cellStyle name="_Зафаробод Кредит1111_Апрел кр такс иш хаки тулик 5.04.08 МБ га" xfId="2697" xr:uid="{00000000-0005-0000-0000-0000FC150000}"/>
    <cellStyle name="_Зафаробод Кредит1111_ЛИЗИНГ МОНИТОРИНГИ-1.11.08й русумлар буйича" xfId="2698" xr:uid="{00000000-0005-0000-0000-0000FD150000}"/>
    <cellStyle name="_Зафаробод Кредит1111_ЛИЗИНГ МОНИТОРИНГИ-1.11.08й русумлар буйича" xfId="2699" xr:uid="{00000000-0005-0000-0000-0000FE150000}"/>
    <cellStyle name="_Зафаробод Кредит1111_ЛИЗИНГ МОНИТОРИНГИ-1.11.08й русумлар буйича" xfId="2700" xr:uid="{00000000-0005-0000-0000-0000FF150000}"/>
    <cellStyle name="_Зафаробод Кредит1111_ЛИЗИНГ МОНИТОРИНГИ-1.11.08й русумлар буйича" xfId="2701" xr:uid="{00000000-0005-0000-0000-000000160000}"/>
    <cellStyle name="_Зафаробод Кредит1111_УХКМ ва БИО форма 01. 02. 09" xfId="2702" xr:uid="{00000000-0005-0000-0000-000001160000}"/>
    <cellStyle name="_Зафаробод Кредит1111_УХКМ ва БИО форма 01. 02. 09" xfId="2703" xr:uid="{00000000-0005-0000-0000-000002160000}"/>
    <cellStyle name="_Зафаробод Кредит1111_УХКМ ва БИО форма 01. 02. 09" xfId="2704" xr:uid="{00000000-0005-0000-0000-000003160000}"/>
    <cellStyle name="_Зафаробод Кредит1111_УХКМ ва БИО форма 01. 02. 09" xfId="2705" xr:uid="{00000000-0005-0000-0000-000004160000}"/>
    <cellStyle name="_Зафаробод ПТК 1 май" xfId="2706" xr:uid="{00000000-0005-0000-0000-000005160000}"/>
    <cellStyle name="_Зафаробод ПТК 1 май" xfId="2707" xr:uid="{00000000-0005-0000-0000-000006160000}"/>
    <cellStyle name="_Зафаробод ПТК 1 май" xfId="2708" xr:uid="{00000000-0005-0000-0000-000007160000}"/>
    <cellStyle name="_Зафаробод ПТК 1 май" xfId="2709" xr:uid="{00000000-0005-0000-0000-000008160000}"/>
    <cellStyle name="_Зафаробод ПТК 1 май_Апрел кр такс иш хаки тулик 5.04.08 МБ га" xfId="2710" xr:uid="{00000000-0005-0000-0000-000009160000}"/>
    <cellStyle name="_Зафаробод ПТК 1 май_Апрел кр такс иш хаки тулик 5.04.08 МБ га" xfId="2711" xr:uid="{00000000-0005-0000-0000-00000A160000}"/>
    <cellStyle name="_Зафаробод-19-олтин" xfId="2712" xr:uid="{00000000-0005-0000-0000-00000B160000}"/>
    <cellStyle name="_Зафаробод-19-олтин" xfId="2713" xr:uid="{00000000-0005-0000-0000-00000C160000}"/>
    <cellStyle name="_Зафаробод-19-олтин" xfId="2714" xr:uid="{00000000-0005-0000-0000-00000D160000}"/>
    <cellStyle name="_Зафаробод-19-олтин" xfId="2715" xr:uid="{00000000-0005-0000-0000-00000E160000}"/>
    <cellStyle name="_импорт_2012_аппарат_декабрь" xfId="10302" xr:uid="{00000000-0005-0000-0000-00000F160000}"/>
    <cellStyle name="_импорт_2012_аппарат_декабрь" xfId="10303" xr:uid="{00000000-0005-0000-0000-000010160000}"/>
    <cellStyle name="_импорт_2012_декабрь" xfId="10304" xr:uid="{00000000-0005-0000-0000-000011160000}"/>
    <cellStyle name="_импорт_2012_декабрь" xfId="10305" xr:uid="{00000000-0005-0000-0000-000012160000}"/>
    <cellStyle name="_ИМПОРТОЗАМЕЩЕНИЕ" xfId="10306" xr:uid="{00000000-0005-0000-0000-000013160000}"/>
    <cellStyle name="_ИМПОРТОЗАМЕЩЕНИЕ" xfId="10307" xr:uid="{00000000-0005-0000-0000-000014160000}"/>
    <cellStyle name="_Иссикхона 20 апрел" xfId="2716" xr:uid="{00000000-0005-0000-0000-000015160000}"/>
    <cellStyle name="_Иссикхона 20 апрел" xfId="2717" xr:uid="{00000000-0005-0000-0000-000016160000}"/>
    <cellStyle name="_Карор буйича 31 октябр" xfId="2718" xr:uid="{00000000-0005-0000-0000-000017160000}"/>
    <cellStyle name="_Карор буйича 31 октябр" xfId="2719" xr:uid="{00000000-0005-0000-0000-000018160000}"/>
    <cellStyle name="_Карор буйича 31 октябр_Вилоят СВОД-8" xfId="2720" xr:uid="{00000000-0005-0000-0000-000019160000}"/>
    <cellStyle name="_Карор буйича 31 октябр_Вилоят СВОД-8" xfId="2721" xr:uid="{00000000-0005-0000-0000-00001A160000}"/>
    <cellStyle name="_Карор буйича охирги" xfId="2722" xr:uid="{00000000-0005-0000-0000-00001B160000}"/>
    <cellStyle name="_Карор буйича охирги" xfId="2723" xr:uid="{00000000-0005-0000-0000-00001C160000}"/>
    <cellStyle name="_Книга1 (47)" xfId="2724" xr:uid="{00000000-0005-0000-0000-00001D160000}"/>
    <cellStyle name="_Книга1 (47)" xfId="2725" xr:uid="{00000000-0005-0000-0000-00001E160000}"/>
    <cellStyle name="_Книга1 (48)" xfId="2726" xr:uid="{00000000-0005-0000-0000-00001F160000}"/>
    <cellStyle name="_Книга1 (48)" xfId="2727" xr:uid="{00000000-0005-0000-0000-000020160000}"/>
    <cellStyle name="_Книга5" xfId="10308" xr:uid="{00000000-0005-0000-0000-000021160000}"/>
    <cellStyle name="_Книга5" xfId="10309" xr:uid="{00000000-0005-0000-0000-000022160000}"/>
    <cellStyle name="_Книга5_01 МЕСЯЦЕВ_ИМОМУ" xfId="10310" xr:uid="{00000000-0005-0000-0000-000023160000}"/>
    <cellStyle name="_Книга5_01 МЕСЯЦЕВ_ИМОМУ" xfId="10311" xr:uid="{00000000-0005-0000-0000-000024160000}"/>
    <cellStyle name="_Книга5_Март 2012г" xfId="10312" xr:uid="{00000000-0005-0000-0000-000025160000}"/>
    <cellStyle name="_Книга5_Март 2012г" xfId="10313" xr:uid="{00000000-0005-0000-0000-000026160000}"/>
    <cellStyle name="_Книга5_Март 2012г_полугодие_КМ_06.05.2013_окончат 07.06" xfId="10314" xr:uid="{00000000-0005-0000-0000-000027160000}"/>
    <cellStyle name="_Книга5_Март 2012г_полугодие_КМ_06.05.2013_окончат 07.06" xfId="10315" xr:uid="{00000000-0005-0000-0000-000028160000}"/>
    <cellStyle name="_Книга5_Март 2012г_полугодие_КМ_06.05.2013_окончат 07.06_Январь - декабрь 2013г" xfId="10316" xr:uid="{00000000-0005-0000-0000-000029160000}"/>
    <cellStyle name="_Книга5_Март 2012г_полугодие_КМ_06.05.2013_окончат 07.06_Январь - декабрь 2013г" xfId="10317" xr:uid="{00000000-0005-0000-0000-00002A160000}"/>
    <cellStyle name="_Книга5_Март 2012г_полугодие_КМ_06.05.2013_окончат 07.06_Январь 2014г. 1-20 дней" xfId="10318" xr:uid="{00000000-0005-0000-0000-00002B160000}"/>
    <cellStyle name="_Книга5_Март 2012г_полугодие_КМ_06.05.2013_окончат 07.06_Январь 2014г. 1-20 дней" xfId="10319" xr:uid="{00000000-0005-0000-0000-00002C160000}"/>
    <cellStyle name="_Книга5_Март 2012г_Январь - декабрь 2013г" xfId="10320" xr:uid="{00000000-0005-0000-0000-00002D160000}"/>
    <cellStyle name="_Книга5_Март 2012г_Январь - декабрь 2013г" xfId="10321" xr:uid="{00000000-0005-0000-0000-00002E160000}"/>
    <cellStyle name="_Книга5_Март 2012г_Январь 2014г" xfId="10322" xr:uid="{00000000-0005-0000-0000-00002F160000}"/>
    <cellStyle name="_Книга5_Март 2012г_Январь 2014г" xfId="10323" xr:uid="{00000000-0005-0000-0000-000030160000}"/>
    <cellStyle name="_Книга5_Март 2012г_Январь 2014г. 1-20 дней" xfId="10324" xr:uid="{00000000-0005-0000-0000-000031160000}"/>
    <cellStyle name="_Книга5_Март 2012г_Январь 2014г. 1-20 дней" xfId="10325" xr:uid="{00000000-0005-0000-0000-000032160000}"/>
    <cellStyle name="_Книга5_Март 2012г_Январь 2014г_Январь 2014г. 1-20 дней" xfId="10326" xr:uid="{00000000-0005-0000-0000-000033160000}"/>
    <cellStyle name="_Книга5_Март 2012г_Январь 2014г_Январь 2014г. 1-20 дней" xfId="10327" xr:uid="{00000000-0005-0000-0000-000034160000}"/>
    <cellStyle name="_Книга5_Январь - декабрь 2013г" xfId="10328" xr:uid="{00000000-0005-0000-0000-000035160000}"/>
    <cellStyle name="_Книга5_Январь - декабрь 2013г" xfId="10329" xr:uid="{00000000-0005-0000-0000-000036160000}"/>
    <cellStyle name="_Книга5_Январь 2014г. 1-20 дней" xfId="10330" xr:uid="{00000000-0005-0000-0000-000037160000}"/>
    <cellStyle name="_Книга5_Январь 2014г. 1-20 дней" xfId="10331" xr:uid="{00000000-0005-0000-0000-000038160000}"/>
    <cellStyle name="_Копия ТАБЛИЦА (ЛОКАЛИЗАЦИЯ 2011)" xfId="10332" xr:uid="{00000000-0005-0000-0000-000039160000}"/>
    <cellStyle name="_Копия ТАБЛИЦА (ЛОКАЛИЗАЦИЯ 2011)" xfId="10333" xr:uid="{00000000-0005-0000-0000-00003A160000}"/>
    <cellStyle name="_Копия ТАБЛИЦА (ЛОКАЛИЗАЦИЯ 2011) 2" xfId="10334" xr:uid="{00000000-0005-0000-0000-00003B160000}"/>
    <cellStyle name="_Копия ТАБЛИЦА (ЛОКАЛИЗАЦИЯ 2011) 2" xfId="10335" xr:uid="{00000000-0005-0000-0000-00003C160000}"/>
    <cellStyle name="_Копия ТАБЛИЦА (ЛОКАЛИЗАЦИЯ 2011)_Приложение _1+Свод МЭ (Охирги)" xfId="10336" xr:uid="{00000000-0005-0000-0000-00003D160000}"/>
    <cellStyle name="_Копия ТАБЛИЦА (ЛОКАЛИЗАЦИЯ 2011)_Приложение _1+Свод МЭ (Охирги)" xfId="10337" xr:uid="{00000000-0005-0000-0000-00003E160000}"/>
    <cellStyle name="_ЛИЗИНГ МОНИТОРИНГИ-1.11.08й русумлар буйича" xfId="2728" xr:uid="{00000000-0005-0000-0000-00003F160000}"/>
    <cellStyle name="_ЛИЗИНГ МОНИТОРИНГИ-1.11.08й русумлар буйича" xfId="2729" xr:uid="{00000000-0005-0000-0000-000040160000}"/>
    <cellStyle name="_ЛИЗИНГ МОНИТОРИНГИ-1.11.08й русумлар буйича" xfId="2730" xr:uid="{00000000-0005-0000-0000-000041160000}"/>
    <cellStyle name="_ЛИЗИНГ МОНИТОРИНГИ-1.11.08й русумлар буйича" xfId="2731" xr:uid="{00000000-0005-0000-0000-000042160000}"/>
    <cellStyle name="_МАЙ кредит таксимоти 7 май БАНКЛАРГА" xfId="2732" xr:uid="{00000000-0005-0000-0000-000043160000}"/>
    <cellStyle name="_МАЙ кредит таксимоти 7 май БАНКЛАРГА" xfId="2733" xr:uid="{00000000-0005-0000-0000-000044160000}"/>
    <cellStyle name="_МАЙ кредит таксимоти 7 май БАНКЛАРГА" xfId="2734" xr:uid="{00000000-0005-0000-0000-000045160000}"/>
    <cellStyle name="_МАЙ кредит таксимоти 7 май БАНКЛАРГА" xfId="2735" xr:uid="{00000000-0005-0000-0000-000046160000}"/>
    <cellStyle name="_МАЙ кредит таксимоти 7 май БАНКЛАРГА_Апрел кр такс иш хаки тулик 5.04.08 МБ га" xfId="2736" xr:uid="{00000000-0005-0000-0000-000047160000}"/>
    <cellStyle name="_МАЙ кредит таксимоти 7 май БАНКЛАРГА_Апрел кр такс иш хаки тулик 5.04.08 МБ га" xfId="2737" xr:uid="{00000000-0005-0000-0000-000048160000}"/>
    <cellStyle name="_Май ойи кредит 14-05-07" xfId="2738" xr:uid="{00000000-0005-0000-0000-000049160000}"/>
    <cellStyle name="_Май ойи кредит 14-05-07" xfId="2739" xr:uid="{00000000-0005-0000-0000-00004A160000}"/>
    <cellStyle name="_Май ойи кредит 14-05-07" xfId="2740" xr:uid="{00000000-0005-0000-0000-00004B160000}"/>
    <cellStyle name="_Май ойи кредит 14-05-07" xfId="2741" xr:uid="{00000000-0005-0000-0000-00004C160000}"/>
    <cellStyle name="_Май ойи кредит 15-05-07 Вилоятга" xfId="2742" xr:uid="{00000000-0005-0000-0000-00004D160000}"/>
    <cellStyle name="_Май ойи кредит 15-05-07 Вилоятга" xfId="2743" xr:uid="{00000000-0005-0000-0000-00004E160000}"/>
    <cellStyle name="_Май ойи кредит 15-05-07 Вилоятга" xfId="2744" xr:uid="{00000000-0005-0000-0000-00004F160000}"/>
    <cellStyle name="_Май ойи кредит 15-05-07 Вилоятга" xfId="2745" xr:uid="{00000000-0005-0000-0000-000050160000}"/>
    <cellStyle name="_Май ойи кредит 23-05-07 Вилоятга" xfId="2746" xr:uid="{00000000-0005-0000-0000-000051160000}"/>
    <cellStyle name="_Май ойи кредит 23-05-07 Вилоятга" xfId="2747" xr:uid="{00000000-0005-0000-0000-000052160000}"/>
    <cellStyle name="_Май ойи кредит 23-05-07 Вилоятга" xfId="2748" xr:uid="{00000000-0005-0000-0000-000053160000}"/>
    <cellStyle name="_Май ойи кредит 23-05-07 Вилоятга" xfId="2749" xr:uid="{00000000-0005-0000-0000-000054160000}"/>
    <cellStyle name="_Макет мониторинг 2009" xfId="2750" xr:uid="{00000000-0005-0000-0000-000055160000}"/>
    <cellStyle name="_Макет мониторинг 2009" xfId="2751" xr:uid="{00000000-0005-0000-0000-000056160000}"/>
    <cellStyle name="_Макет мониторинг 2009_Вилоят СВОД-8" xfId="2752" xr:uid="{00000000-0005-0000-0000-000057160000}"/>
    <cellStyle name="_Макет мониторинг 2009_Вилоят СВОД-8" xfId="2753" xr:uid="{00000000-0005-0000-0000-000058160000}"/>
    <cellStyle name="_Макет мониторинг 2009_Карор буйича охирги" xfId="2754" xr:uid="{00000000-0005-0000-0000-000059160000}"/>
    <cellStyle name="_Макет мониторинг 2009_Карор буйича охирги" xfId="2755" xr:uid="{00000000-0005-0000-0000-00005A160000}"/>
    <cellStyle name="_Март 2012г" xfId="10338" xr:uid="{00000000-0005-0000-0000-00005B160000}"/>
    <cellStyle name="_Март 2012г" xfId="10339" xr:uid="{00000000-0005-0000-0000-00005C160000}"/>
    <cellStyle name="_Март 2012г_полугодие_КМ_06.05.2013_окончат 07.06" xfId="10340" xr:uid="{00000000-0005-0000-0000-00005D160000}"/>
    <cellStyle name="_Март 2012г_полугодие_КМ_06.05.2013_окончат 07.06" xfId="10341" xr:uid="{00000000-0005-0000-0000-00005E160000}"/>
    <cellStyle name="_Март 2012г_полугодие_КМ_06.05.2013_окончат 07.06_Январь - декабрь 2013г" xfId="10342" xr:uid="{00000000-0005-0000-0000-00005F160000}"/>
    <cellStyle name="_Март 2012г_полугодие_КМ_06.05.2013_окончат 07.06_Январь - декабрь 2013г" xfId="10343" xr:uid="{00000000-0005-0000-0000-000060160000}"/>
    <cellStyle name="_Март 2012г_полугодие_КМ_06.05.2013_окончат 07.06_Январь 2014г. 1-20 дней" xfId="10344" xr:uid="{00000000-0005-0000-0000-000061160000}"/>
    <cellStyle name="_Март 2012г_полугодие_КМ_06.05.2013_окончат 07.06_Январь 2014г. 1-20 дней" xfId="10345" xr:uid="{00000000-0005-0000-0000-000062160000}"/>
    <cellStyle name="_Март 2012г_Январь - декабрь 2013г" xfId="10346" xr:uid="{00000000-0005-0000-0000-000063160000}"/>
    <cellStyle name="_Март 2012г_Январь - декабрь 2013г" xfId="10347" xr:uid="{00000000-0005-0000-0000-000064160000}"/>
    <cellStyle name="_Март 2012г_Январь 2014г" xfId="10348" xr:uid="{00000000-0005-0000-0000-000065160000}"/>
    <cellStyle name="_Март 2012г_Январь 2014г" xfId="10349" xr:uid="{00000000-0005-0000-0000-000066160000}"/>
    <cellStyle name="_Март 2012г_Январь 2014г. 1-20 дней" xfId="10350" xr:uid="{00000000-0005-0000-0000-000067160000}"/>
    <cellStyle name="_Март 2012г_Январь 2014г. 1-20 дней" xfId="10351" xr:uid="{00000000-0005-0000-0000-000068160000}"/>
    <cellStyle name="_Март 2012г_Январь 2014г_Январь 2014г. 1-20 дней" xfId="10352" xr:uid="{00000000-0005-0000-0000-000069160000}"/>
    <cellStyle name="_Март 2012г_Январь 2014г_Январь 2014г. 1-20 дней" xfId="10353" xr:uid="{00000000-0005-0000-0000-00006A160000}"/>
    <cellStyle name="_Март ойи талаби вилоят" xfId="2756" xr:uid="{00000000-0005-0000-0000-00006B160000}"/>
    <cellStyle name="_Март ойи талаби вилоят" xfId="2757" xr:uid="{00000000-0005-0000-0000-00006C160000}"/>
    <cellStyle name="_Март ойи талаби вилоят" xfId="2758" xr:uid="{00000000-0005-0000-0000-00006D160000}"/>
    <cellStyle name="_Март ойи талаби вилоят" xfId="2759" xr:uid="{00000000-0005-0000-0000-00006E160000}"/>
    <cellStyle name="_Март ойига талаб арнасой" xfId="2760" xr:uid="{00000000-0005-0000-0000-00006F160000}"/>
    <cellStyle name="_Март ойига талаб арнасой" xfId="2761" xr:uid="{00000000-0005-0000-0000-000070160000}"/>
    <cellStyle name="_Март ойига талаб арнасой" xfId="2762" xr:uid="{00000000-0005-0000-0000-000071160000}"/>
    <cellStyle name="_Март ойига талаб арнасой" xfId="2763" xr:uid="{00000000-0005-0000-0000-000072160000}"/>
    <cellStyle name="_Март ойига талаб арнасой_УХКМ ва БИО форма 01. 02. 09" xfId="2764" xr:uid="{00000000-0005-0000-0000-000073160000}"/>
    <cellStyle name="_Март ойига талаб арнасой_УХКМ ва БИО форма 01. 02. 09" xfId="2765" xr:uid="{00000000-0005-0000-0000-000074160000}"/>
    <cellStyle name="_Март ойига талаб арнасой_УХКМ ва БИО форма 01. 02. 09" xfId="2766" xr:uid="{00000000-0005-0000-0000-000075160000}"/>
    <cellStyle name="_Март ойига талаб арнасой_УХКМ ва БИО форма 01. 02. 09" xfId="2767" xr:uid="{00000000-0005-0000-0000-000076160000}"/>
    <cellStyle name="_МАРТ-СВОД-01" xfId="2768" xr:uid="{00000000-0005-0000-0000-000077160000}"/>
    <cellStyle name="_МАРТ-СВОД-01" xfId="2769" xr:uid="{00000000-0005-0000-0000-000078160000}"/>
    <cellStyle name="_МАРТ-СВОД-01" xfId="2770" xr:uid="{00000000-0005-0000-0000-000079160000}"/>
    <cellStyle name="_МАРТ-СВОД-01" xfId="2771" xr:uid="{00000000-0005-0000-0000-00007A160000}"/>
    <cellStyle name="_МВЭС Хусанбой" xfId="2772" xr:uid="{00000000-0005-0000-0000-00007B160000}"/>
    <cellStyle name="_МВЭС Хусанбой" xfId="2773" xr:uid="{00000000-0005-0000-0000-00007C160000}"/>
    <cellStyle name="_МВЭС Хусанбой 2" xfId="2774" xr:uid="{00000000-0005-0000-0000-00007D160000}"/>
    <cellStyle name="_МВЭС Хусанбой 2" xfId="2775" xr:uid="{00000000-0005-0000-0000-00007E160000}"/>
    <cellStyle name="_МВЭС Хусанбой 3" xfId="10354" xr:uid="{00000000-0005-0000-0000-00007F160000}"/>
    <cellStyle name="_МВЭС Хусанбой 3" xfId="10355" xr:uid="{00000000-0005-0000-0000-000080160000}"/>
    <cellStyle name="_МВЭС Хусанбой 4" xfId="10356" xr:uid="{00000000-0005-0000-0000-000081160000}"/>
    <cellStyle name="_МВЭС Хусанбой 4" xfId="10357" xr:uid="{00000000-0005-0000-0000-000082160000}"/>
    <cellStyle name="_МВЭС Хусанбой 5" xfId="10358" xr:uid="{00000000-0005-0000-0000-000083160000}"/>
    <cellStyle name="_МВЭС Хусанбой 5" xfId="10359" xr:uid="{00000000-0005-0000-0000-000084160000}"/>
    <cellStyle name="_МВЭС Хусанбой_1.Рассмотрительные-1" xfId="10360" xr:uid="{00000000-0005-0000-0000-000085160000}"/>
    <cellStyle name="_МВЭС Хусанбой_1.Рассмотрительные-1" xfId="10361" xr:uid="{00000000-0005-0000-0000-000086160000}"/>
    <cellStyle name="_МВЭС Хусанбой_ИП 2014гг_19112013" xfId="2776" xr:uid="{00000000-0005-0000-0000-000087160000}"/>
    <cellStyle name="_МВЭС Хусанбой_ИП 2014гг_19112013" xfId="2777" xr:uid="{00000000-0005-0000-0000-000088160000}"/>
    <cellStyle name="_МВЭС Хусанбой_объем экспорт" xfId="10362" xr:uid="{00000000-0005-0000-0000-000089160000}"/>
    <cellStyle name="_МВЭС Хусанбой_объем экспорт" xfId="10363" xr:uid="{00000000-0005-0000-0000-00008A160000}"/>
    <cellStyle name="_МВЭС Хусанбой_перечень" xfId="2778" xr:uid="{00000000-0005-0000-0000-00008B160000}"/>
    <cellStyle name="_МВЭС Хусанбой_перечень" xfId="2779" xr:uid="{00000000-0005-0000-0000-00008C160000}"/>
    <cellStyle name="_МВЭС Хусанбой_Приложение _1+Свод МЭ (Охирги)" xfId="10364" xr:uid="{00000000-0005-0000-0000-00008D160000}"/>
    <cellStyle name="_МВЭС Хусанбой_Приложение _1+Свод МЭ (Охирги)" xfId="10365" xr:uid="{00000000-0005-0000-0000-00008E160000}"/>
    <cellStyle name="_МВЭС Хусанбой_Приложение №1+Свод" xfId="10366" xr:uid="{00000000-0005-0000-0000-00008F160000}"/>
    <cellStyle name="_МВЭС Хусанбой_Приложение №1+Свод" xfId="10367" xr:uid="{00000000-0005-0000-0000-000090160000}"/>
    <cellStyle name="_МВЭС Хусанбой_Рассмотрительные таблицы" xfId="10368" xr:uid="{00000000-0005-0000-0000-000091160000}"/>
    <cellStyle name="_МВЭС Хусанбой_Рассмотрительные таблицы" xfId="10369" xr:uid="{00000000-0005-0000-0000-000092160000}"/>
    <cellStyle name="_МВЭС Хусанбой_Сводная_(Кол-во)" xfId="2780" xr:uid="{00000000-0005-0000-0000-000093160000}"/>
    <cellStyle name="_МВЭС Хусанбой_Сводная_(Кол-во)" xfId="2781" xr:uid="{00000000-0005-0000-0000-000094160000}"/>
    <cellStyle name="_МВЭС Хусанбой_Сводный 2013 (ПСД)" xfId="2782" xr:uid="{00000000-0005-0000-0000-000095160000}"/>
    <cellStyle name="_МВЭС Хусанбой_Сводный 2013 (ПСД)" xfId="2783" xr:uid="{00000000-0005-0000-0000-000096160000}"/>
    <cellStyle name="_МВЭС2" xfId="2784" xr:uid="{00000000-0005-0000-0000-000097160000}"/>
    <cellStyle name="_МВЭС2" xfId="2785" xr:uid="{00000000-0005-0000-0000-000098160000}"/>
    <cellStyle name="_МВЭС2 2" xfId="2786" xr:uid="{00000000-0005-0000-0000-000099160000}"/>
    <cellStyle name="_МВЭС2 2" xfId="2787" xr:uid="{00000000-0005-0000-0000-00009A160000}"/>
    <cellStyle name="_МВЭС2 3" xfId="10370" xr:uid="{00000000-0005-0000-0000-00009B160000}"/>
    <cellStyle name="_МВЭС2 3" xfId="10371" xr:uid="{00000000-0005-0000-0000-00009C160000}"/>
    <cellStyle name="_МВЭС2 4" xfId="10372" xr:uid="{00000000-0005-0000-0000-00009D160000}"/>
    <cellStyle name="_МВЭС2 4" xfId="10373" xr:uid="{00000000-0005-0000-0000-00009E160000}"/>
    <cellStyle name="_МВЭС2 5" xfId="10374" xr:uid="{00000000-0005-0000-0000-00009F160000}"/>
    <cellStyle name="_МВЭС2 5" xfId="10375" xr:uid="{00000000-0005-0000-0000-0000A0160000}"/>
    <cellStyle name="_МВЭС2_1.Рассмотрительные-1" xfId="10376" xr:uid="{00000000-0005-0000-0000-0000A1160000}"/>
    <cellStyle name="_МВЭС2_1.Рассмотрительные-1" xfId="10377" xr:uid="{00000000-0005-0000-0000-0000A2160000}"/>
    <cellStyle name="_МВЭС2_ИП 2014гг_19112013" xfId="2788" xr:uid="{00000000-0005-0000-0000-0000A3160000}"/>
    <cellStyle name="_МВЭС2_ИП 2014гг_19112013" xfId="2789" xr:uid="{00000000-0005-0000-0000-0000A4160000}"/>
    <cellStyle name="_МВЭС2_объем экспорт" xfId="10378" xr:uid="{00000000-0005-0000-0000-0000A5160000}"/>
    <cellStyle name="_МВЭС2_объем экспорт" xfId="10379" xr:uid="{00000000-0005-0000-0000-0000A6160000}"/>
    <cellStyle name="_МВЭС2_перечень" xfId="2790" xr:uid="{00000000-0005-0000-0000-0000A7160000}"/>
    <cellStyle name="_МВЭС2_перечень" xfId="2791" xr:uid="{00000000-0005-0000-0000-0000A8160000}"/>
    <cellStyle name="_МВЭС2_Приложение _1+Свод МЭ (Охирги)" xfId="10380" xr:uid="{00000000-0005-0000-0000-0000A9160000}"/>
    <cellStyle name="_МВЭС2_Приложение _1+Свод МЭ (Охирги)" xfId="10381" xr:uid="{00000000-0005-0000-0000-0000AA160000}"/>
    <cellStyle name="_МВЭС2_Приложение №1+Свод" xfId="10382" xr:uid="{00000000-0005-0000-0000-0000AB160000}"/>
    <cellStyle name="_МВЭС2_Приложение №1+Свод" xfId="10383" xr:uid="{00000000-0005-0000-0000-0000AC160000}"/>
    <cellStyle name="_МВЭС2_Рассмотрительные таблицы" xfId="10384" xr:uid="{00000000-0005-0000-0000-0000AD160000}"/>
    <cellStyle name="_МВЭС2_Рассмотрительные таблицы" xfId="10385" xr:uid="{00000000-0005-0000-0000-0000AE160000}"/>
    <cellStyle name="_МВЭС2_Сводная_(Кол-во)" xfId="2792" xr:uid="{00000000-0005-0000-0000-0000AF160000}"/>
    <cellStyle name="_МВЭС2_Сводная_(Кол-во)" xfId="2793" xr:uid="{00000000-0005-0000-0000-0000B0160000}"/>
    <cellStyle name="_МВЭС2_Сводный 2013 (ПСД)" xfId="2794" xr:uid="{00000000-0005-0000-0000-0000B1160000}"/>
    <cellStyle name="_МВЭС2_Сводный 2013 (ПСД)" xfId="2795" xr:uid="{00000000-0005-0000-0000-0000B2160000}"/>
    <cellStyle name="_минитех 27 талик" xfId="2796" xr:uid="{00000000-0005-0000-0000-0000B3160000}"/>
    <cellStyle name="_минитех 27 талик" xfId="2797" xr:uid="{00000000-0005-0000-0000-0000B4160000}"/>
    <cellStyle name="_Минитехнология - 2009" xfId="2798" xr:uid="{00000000-0005-0000-0000-0000B5160000}"/>
    <cellStyle name="_Минитехнология - 2009" xfId="2799" xr:uid="{00000000-0005-0000-0000-0000B6160000}"/>
    <cellStyle name="_Мирзачул 24-10-2007 йил" xfId="2800" xr:uid="{00000000-0005-0000-0000-0000B7160000}"/>
    <cellStyle name="_Мирзачул 24-10-2007 йил" xfId="2801" xr:uid="{00000000-0005-0000-0000-0000B8160000}"/>
    <cellStyle name="_Мирзачул 24-10-2007 йил" xfId="2802" xr:uid="{00000000-0005-0000-0000-0000B9160000}"/>
    <cellStyle name="_Мирзачул 24-10-2007 йил" xfId="2803" xr:uid="{00000000-0005-0000-0000-0000BA160000}"/>
    <cellStyle name="_Мирзачул 27-10-2007 йил" xfId="2804" xr:uid="{00000000-0005-0000-0000-0000BB160000}"/>
    <cellStyle name="_Мирзачул 27-10-2007 йил" xfId="2805" xr:uid="{00000000-0005-0000-0000-0000BC160000}"/>
    <cellStyle name="_Мирзачул 27-10-2007 йил" xfId="2806" xr:uid="{00000000-0005-0000-0000-0000BD160000}"/>
    <cellStyle name="_Мирзачул 27-10-2007 йил" xfId="2807" xr:uid="{00000000-0005-0000-0000-0000BE160000}"/>
    <cellStyle name="_Мирзачул пахта 07-06-07" xfId="2808" xr:uid="{00000000-0005-0000-0000-0000BF160000}"/>
    <cellStyle name="_Мирзачул пахта 07-06-07" xfId="2809" xr:uid="{00000000-0005-0000-0000-0000C0160000}"/>
    <cellStyle name="_Мирзачул пахта 07-06-07" xfId="2810" xr:uid="{00000000-0005-0000-0000-0000C1160000}"/>
    <cellStyle name="_Мирзачул пахта 07-06-07" xfId="2811" xr:uid="{00000000-0005-0000-0000-0000C2160000}"/>
    <cellStyle name="_Мирзачул пахта 07-06-07_Апрел кр такс иш хаки тулик 5.04.08 МБ га" xfId="2812" xr:uid="{00000000-0005-0000-0000-0000C3160000}"/>
    <cellStyle name="_Мирзачул пахта 07-06-07_Апрел кр такс иш хаки тулик 5.04.08 МБ га" xfId="2813" xr:uid="{00000000-0005-0000-0000-0000C4160000}"/>
    <cellStyle name="_Мирзачул пахта 16-06-07" xfId="2814" xr:uid="{00000000-0005-0000-0000-0000C5160000}"/>
    <cellStyle name="_Мирзачул пахта 16-06-07" xfId="2815" xr:uid="{00000000-0005-0000-0000-0000C6160000}"/>
    <cellStyle name="_Мирзачул пахта 16-06-07" xfId="2816" xr:uid="{00000000-0005-0000-0000-0000C7160000}"/>
    <cellStyle name="_Мирзачул пахта 16-06-07" xfId="2817" xr:uid="{00000000-0005-0000-0000-0000C8160000}"/>
    <cellStyle name="_Мирзачул-16-11-07" xfId="2818" xr:uid="{00000000-0005-0000-0000-0000C9160000}"/>
    <cellStyle name="_Мирзачул-16-11-07" xfId="2819" xr:uid="{00000000-0005-0000-0000-0000CA160000}"/>
    <cellStyle name="_Мирзачул-16-11-07" xfId="2820" xr:uid="{00000000-0005-0000-0000-0000CB160000}"/>
    <cellStyle name="_Мирзачул-16-11-07" xfId="2821" xr:uid="{00000000-0005-0000-0000-0000CC160000}"/>
    <cellStyle name="_Мирзачул-19-олтин" xfId="2822" xr:uid="{00000000-0005-0000-0000-0000CD160000}"/>
    <cellStyle name="_Мирзачул-19-олтин" xfId="2823" xr:uid="{00000000-0005-0000-0000-0000CE160000}"/>
    <cellStyle name="_Мирзачул-19-олтин" xfId="2824" xr:uid="{00000000-0005-0000-0000-0000CF160000}"/>
    <cellStyle name="_Мирзачул-19-олтин" xfId="2825" xr:uid="{00000000-0005-0000-0000-0000D0160000}"/>
    <cellStyle name="_Мониторинг 01-05-07 Вилоят" xfId="2826" xr:uid="{00000000-0005-0000-0000-0000D1160000}"/>
    <cellStyle name="_Мониторинг 01-05-07 Вилоят" xfId="2827" xr:uid="{00000000-0005-0000-0000-0000D2160000}"/>
    <cellStyle name="_Мониторинг 01-05-07 Вилоят" xfId="2828" xr:uid="{00000000-0005-0000-0000-0000D3160000}"/>
    <cellStyle name="_Мониторинг 01-05-07 Вилоят" xfId="2829" xr:uid="{00000000-0005-0000-0000-0000D4160000}"/>
    <cellStyle name="_Мониторинг 30-04-07 Вилоят" xfId="2830" xr:uid="{00000000-0005-0000-0000-0000D5160000}"/>
    <cellStyle name="_Мониторинг 30-04-07 Вилоят" xfId="2831" xr:uid="{00000000-0005-0000-0000-0000D6160000}"/>
    <cellStyle name="_Мониторинг 30-04-07 Вилоят" xfId="2832" xr:uid="{00000000-0005-0000-0000-0000D7160000}"/>
    <cellStyle name="_Мониторинг 30-04-07 Вилоят" xfId="2833" xr:uid="{00000000-0005-0000-0000-0000D8160000}"/>
    <cellStyle name="_Мониторинг 31,08,06" xfId="2834" xr:uid="{00000000-0005-0000-0000-0000D9160000}"/>
    <cellStyle name="_Мониторинг 31,08,06" xfId="2835" xr:uid="{00000000-0005-0000-0000-0000DA160000}"/>
    <cellStyle name="_Мониторинг 31,08,06" xfId="2836" xr:uid="{00000000-0005-0000-0000-0000DB160000}"/>
    <cellStyle name="_Мониторинг 31,08,06" xfId="2837" xr:uid="{00000000-0005-0000-0000-0000DC160000}"/>
    <cellStyle name="_Мониторинг 31,08,06_УХКМ ва БИО форма 01. 02. 09" xfId="2838" xr:uid="{00000000-0005-0000-0000-0000DD160000}"/>
    <cellStyle name="_Мониторинг 31,08,06_УХКМ ва БИО форма 01. 02. 09" xfId="2839" xr:uid="{00000000-0005-0000-0000-0000DE160000}"/>
    <cellStyle name="_Мониторинг 31,08,06_УХКМ ва БИО форма 01. 02. 09" xfId="2840" xr:uid="{00000000-0005-0000-0000-0000DF160000}"/>
    <cellStyle name="_Мониторинг 31,08,06_УХКМ ва БИО форма 01. 02. 09" xfId="2841" xr:uid="{00000000-0005-0000-0000-0000E0160000}"/>
    <cellStyle name="_Мощности за 2010-2015 в МЭ" xfId="2842" xr:uid="{00000000-0005-0000-0000-0000E1160000}"/>
    <cellStyle name="_Мощности за 2010-2015 в МЭ" xfId="2843" xr:uid="{00000000-0005-0000-0000-0000E2160000}"/>
    <cellStyle name="_Натур объемы для МЭ согласовано с Шеровым АК УзНГД от14.06.12г" xfId="2844" xr:uid="{00000000-0005-0000-0000-0000E3160000}"/>
    <cellStyle name="_Натур объемы для МЭ согласовано с Шеровым АК УзНГД от14.06.12г" xfId="2845" xr:uid="{00000000-0005-0000-0000-0000E4160000}"/>
    <cellStyle name="_Новые виды продукции 957" xfId="10386" xr:uid="{00000000-0005-0000-0000-0000E5160000}"/>
    <cellStyle name="_Новые виды продукции 957" xfId="10387" xr:uid="{00000000-0005-0000-0000-0000E6160000}"/>
    <cellStyle name="_Новые виды продукции 957 2" xfId="10388" xr:uid="{00000000-0005-0000-0000-0000E7160000}"/>
    <cellStyle name="_Новые виды продукции 957 2" xfId="10389" xr:uid="{00000000-0005-0000-0000-0000E8160000}"/>
    <cellStyle name="_НРМ-2009-2014" xfId="2846" xr:uid="{00000000-0005-0000-0000-0000E9160000}"/>
    <cellStyle name="_НРМ-2009-2014" xfId="2847" xr:uid="{00000000-0005-0000-0000-0000EA160000}"/>
    <cellStyle name="_объем экспорт" xfId="10390" xr:uid="{00000000-0005-0000-0000-0000EB160000}"/>
    <cellStyle name="_объем экспорт" xfId="10391" xr:uid="{00000000-0005-0000-0000-0000EC160000}"/>
    <cellStyle name="_Ожидаемые рабочие места" xfId="6639" xr:uid="{00000000-0005-0000-0000-0000ED160000}"/>
    <cellStyle name="_Ожидаемые рабочие места" xfId="6640" xr:uid="{00000000-0005-0000-0000-0000EE160000}"/>
    <cellStyle name="_олтингугут" xfId="2848" xr:uid="{00000000-0005-0000-0000-0000EF160000}"/>
    <cellStyle name="_олтингугут" xfId="2849" xr:uid="{00000000-0005-0000-0000-0000F0160000}"/>
    <cellStyle name="_олтингугут" xfId="2850" xr:uid="{00000000-0005-0000-0000-0000F1160000}"/>
    <cellStyle name="_олтингугут" xfId="2851" xr:uid="{00000000-0005-0000-0000-0000F2160000}"/>
    <cellStyle name="_олтингугут_УХКМ ва БИО форма 01. 02. 09" xfId="2852" xr:uid="{00000000-0005-0000-0000-0000F3160000}"/>
    <cellStyle name="_олтингугут_УХКМ ва БИО форма 01. 02. 09" xfId="2853" xr:uid="{00000000-0005-0000-0000-0000F4160000}"/>
    <cellStyle name="_олтингугут_УХКМ ва БИО форма 01. 02. 09" xfId="2854" xr:uid="{00000000-0005-0000-0000-0000F5160000}"/>
    <cellStyle name="_олтингугут_УХКМ ва БИО форма 01. 02. 09" xfId="2855" xr:uid="{00000000-0005-0000-0000-0000F6160000}"/>
    <cellStyle name="_П+Г-2007 апрел_форма" xfId="2856" xr:uid="{00000000-0005-0000-0000-0000F7160000}"/>
    <cellStyle name="_П+Г-2007 апрел_форма" xfId="2857" xr:uid="{00000000-0005-0000-0000-0000F8160000}"/>
    <cellStyle name="_П+Г-2007 апрел_форма" xfId="2858" xr:uid="{00000000-0005-0000-0000-0000F9160000}"/>
    <cellStyle name="_П+Г-2007 апрел_форма" xfId="2859" xr:uid="{00000000-0005-0000-0000-0000FA160000}"/>
    <cellStyle name="_П+Г-2007 апрел_форма_Апрел кр такс иш хаки тулик 5.04.08 МБ га" xfId="2860" xr:uid="{00000000-0005-0000-0000-0000FB160000}"/>
    <cellStyle name="_П+Г-2007 апрел_форма_Апрел кр такс иш хаки тулик 5.04.08 МБ га" xfId="2861" xr:uid="{00000000-0005-0000-0000-0000FC160000}"/>
    <cellStyle name="_П+Г-2007 МАЙ_18" xfId="2862" xr:uid="{00000000-0005-0000-0000-0000FD160000}"/>
    <cellStyle name="_П+Г-2007 МАЙ_18" xfId="2863" xr:uid="{00000000-0005-0000-0000-0000FE160000}"/>
    <cellStyle name="_П+Г-2007 МАЙ_18" xfId="2864" xr:uid="{00000000-0005-0000-0000-0000FF160000}"/>
    <cellStyle name="_П+Г-2007 МАЙ_18" xfId="2865" xr:uid="{00000000-0005-0000-0000-000000170000}"/>
    <cellStyle name="_П+Г-2007 МАЙ_18_Апрел кр такс иш хаки тулик 5.04.08 МБ га" xfId="2866" xr:uid="{00000000-0005-0000-0000-000001170000}"/>
    <cellStyle name="_П+Г-2007 МАЙ_18_Апрел кр такс иш хаки тулик 5.04.08 МБ га" xfId="2867" xr:uid="{00000000-0005-0000-0000-000002170000}"/>
    <cellStyle name="_П+Г-2007 МАЙ_янги" xfId="2868" xr:uid="{00000000-0005-0000-0000-000003170000}"/>
    <cellStyle name="_П+Г-2007 МАЙ_янги" xfId="2869" xr:uid="{00000000-0005-0000-0000-000004170000}"/>
    <cellStyle name="_П+Г-2007 МАЙ_янги" xfId="2870" xr:uid="{00000000-0005-0000-0000-000005170000}"/>
    <cellStyle name="_П+Г-2007 МАЙ_янги" xfId="2871" xr:uid="{00000000-0005-0000-0000-000006170000}"/>
    <cellStyle name="_П+Г-2007 МАЙ_янги_Апрел кр такс иш хаки тулик 5.04.08 МБ га" xfId="2872" xr:uid="{00000000-0005-0000-0000-000007170000}"/>
    <cellStyle name="_П+Г-2007 МАЙ_янги_Апрел кр такс иш хаки тулик 5.04.08 МБ га" xfId="2873" xr:uid="{00000000-0005-0000-0000-000008170000}"/>
    <cellStyle name="_ПАХТА КРЕДИТ 2008 МАРТ " xfId="2874" xr:uid="{00000000-0005-0000-0000-000009170000}"/>
    <cellStyle name="_ПАХТА КРЕДИТ 2008 МАРТ " xfId="2875" xr:uid="{00000000-0005-0000-0000-00000A170000}"/>
    <cellStyle name="_ПАХТА КРЕДИТ 2008 МАРТ " xfId="2876" xr:uid="{00000000-0005-0000-0000-00000B170000}"/>
    <cellStyle name="_ПАХТА КРЕДИТ 2008 МАРТ " xfId="2877" xr:uid="{00000000-0005-0000-0000-00000C170000}"/>
    <cellStyle name="_Пахта-2007 апрел кредит" xfId="2878" xr:uid="{00000000-0005-0000-0000-00000D170000}"/>
    <cellStyle name="_Пахта-2007 апрел кредит" xfId="2879" xr:uid="{00000000-0005-0000-0000-00000E170000}"/>
    <cellStyle name="_Пахта-2007 апрел кредит" xfId="2880" xr:uid="{00000000-0005-0000-0000-00000F170000}"/>
    <cellStyle name="_Пахта-2007 апрел кредит" xfId="2881" xr:uid="{00000000-0005-0000-0000-000010170000}"/>
    <cellStyle name="_Пахта-2007 апрел кредит_Апрел кр такс иш хаки тулик 5.04.08 МБ га" xfId="2882" xr:uid="{00000000-0005-0000-0000-000011170000}"/>
    <cellStyle name="_Пахта-2007 апрел кредит_Апрел кр такс иш хаки тулик 5.04.08 МБ га" xfId="2883" xr:uid="{00000000-0005-0000-0000-000012170000}"/>
    <cellStyle name="_Пахта-2007 апрел кредит_Апрел кр такс иш хаки тулик 5.04.08 МБ га" xfId="2884" xr:uid="{00000000-0005-0000-0000-000013170000}"/>
    <cellStyle name="_Пахта-2007 апрел кредит_Апрел кр такс иш хаки тулик 5.04.08 МБ га" xfId="2885" xr:uid="{00000000-0005-0000-0000-000014170000}"/>
    <cellStyle name="_Пахта-2007 апрел кредит_ЛИЗИНГ МОНИТОРИНГИ-1.11.08й русумлар буйича" xfId="2886" xr:uid="{00000000-0005-0000-0000-000015170000}"/>
    <cellStyle name="_Пахта-2007 апрел кредит_ЛИЗИНГ МОНИТОРИНГИ-1.11.08й русумлар буйича" xfId="2887" xr:uid="{00000000-0005-0000-0000-000016170000}"/>
    <cellStyle name="_Пахта-2007 апрел кредит_ЛИЗИНГ МОНИТОРИНГИ-1.11.08й русумлар буйича" xfId="2888" xr:uid="{00000000-0005-0000-0000-000017170000}"/>
    <cellStyle name="_Пахта-2007 апрел кредит_ЛИЗИНГ МОНИТОРИНГИ-1.11.08й русумлар буйича" xfId="2889" xr:uid="{00000000-0005-0000-0000-000018170000}"/>
    <cellStyle name="_Пахта-2007 апрел кредит_УХКМ ва БИО форма 01. 02. 09" xfId="2890" xr:uid="{00000000-0005-0000-0000-000019170000}"/>
    <cellStyle name="_Пахта-2007 апрел кредит_УХКМ ва БИО форма 01. 02. 09" xfId="2891" xr:uid="{00000000-0005-0000-0000-00001A170000}"/>
    <cellStyle name="_Пахта-2007 апрел кредит_УХКМ ва БИО форма 01. 02. 09" xfId="2892" xr:uid="{00000000-0005-0000-0000-00001B170000}"/>
    <cellStyle name="_Пахта-2007 апрел кредит_УХКМ ва БИО форма 01. 02. 09" xfId="2893" xr:uid="{00000000-0005-0000-0000-00001C170000}"/>
    <cellStyle name="_Пахта-Галла-Апрел-Кредит" xfId="2894" xr:uid="{00000000-0005-0000-0000-00001D170000}"/>
    <cellStyle name="_Пахта-Галла-Апрел-Кредит" xfId="2895" xr:uid="{00000000-0005-0000-0000-00001E170000}"/>
    <cellStyle name="_Пахта-Галла-Апрел-Кредит" xfId="2896" xr:uid="{00000000-0005-0000-0000-00001F170000}"/>
    <cellStyle name="_Пахта-Галла-Апрел-Кредит" xfId="2897" xr:uid="{00000000-0005-0000-0000-000020170000}"/>
    <cellStyle name="_Пахта-Галла-Апрел-Кредит_Апрел кр такс иш хаки тулик 5.04.08 МБ га" xfId="2898" xr:uid="{00000000-0005-0000-0000-000021170000}"/>
    <cellStyle name="_Пахта-Галла-Апрел-Кредит_Апрел кр такс иш хаки тулик 5.04.08 МБ га" xfId="2899" xr:uid="{00000000-0005-0000-0000-000022170000}"/>
    <cellStyle name="_Пахта-Галла-Апрел-Кредит_Апрел кр такс иш хаки тулик 5.04.08 МБ га" xfId="2900" xr:uid="{00000000-0005-0000-0000-000023170000}"/>
    <cellStyle name="_Пахта-Галла-Апрел-Кредит_Апрел кр такс иш хаки тулик 5.04.08 МБ га" xfId="2901" xr:uid="{00000000-0005-0000-0000-000024170000}"/>
    <cellStyle name="_Пахта-Галла-Апрел-Кредит_ЛИЗИНГ МОНИТОРИНГИ-1.11.08й русумлар буйича" xfId="2902" xr:uid="{00000000-0005-0000-0000-000025170000}"/>
    <cellStyle name="_Пахта-Галла-Апрел-Кредит_ЛИЗИНГ МОНИТОРИНГИ-1.11.08й русумлар буйича" xfId="2903" xr:uid="{00000000-0005-0000-0000-000026170000}"/>
    <cellStyle name="_Пахта-Галла-Апрел-Кредит_ЛИЗИНГ МОНИТОРИНГИ-1.11.08й русумлар буйича" xfId="2904" xr:uid="{00000000-0005-0000-0000-000027170000}"/>
    <cellStyle name="_Пахта-Галла-Апрел-Кредит_ЛИЗИНГ МОНИТОРИНГИ-1.11.08й русумлар буйича" xfId="2905" xr:uid="{00000000-0005-0000-0000-000028170000}"/>
    <cellStyle name="_Пахта-Галла-Апрел-Кредит_УХКМ ва БИО форма 01. 02. 09" xfId="2906" xr:uid="{00000000-0005-0000-0000-000029170000}"/>
    <cellStyle name="_Пахта-Галла-Апрел-Кредит_УХКМ ва БИО форма 01. 02. 09" xfId="2907" xr:uid="{00000000-0005-0000-0000-00002A170000}"/>
    <cellStyle name="_Пахта-Галла-Апрел-Кредит_УХКМ ва БИО форма 01. 02. 09" xfId="2908" xr:uid="{00000000-0005-0000-0000-00002B170000}"/>
    <cellStyle name="_Пахта-Галла-Апрел-Кредит_УХКМ ва БИО форма 01. 02. 09" xfId="2909" xr:uid="{00000000-0005-0000-0000-00002C170000}"/>
    <cellStyle name="_Пахта-Галла-Май-Кредит" xfId="2910" xr:uid="{00000000-0005-0000-0000-00002D170000}"/>
    <cellStyle name="_Пахта-Галла-Май-Кредит" xfId="2911" xr:uid="{00000000-0005-0000-0000-00002E170000}"/>
    <cellStyle name="_Пахта-Галла-Май-Кредит" xfId="2912" xr:uid="{00000000-0005-0000-0000-00002F170000}"/>
    <cellStyle name="_Пахта-Галла-Май-Кредит" xfId="2913" xr:uid="{00000000-0005-0000-0000-000030170000}"/>
    <cellStyle name="_Пахта-Галла-Май-Кредит_Апрел кр такс иш хаки тулик 5.04.08 МБ га" xfId="2914" xr:uid="{00000000-0005-0000-0000-000031170000}"/>
    <cellStyle name="_Пахта-Галла-Май-Кредит_Апрел кр такс иш хаки тулик 5.04.08 МБ га" xfId="2915" xr:uid="{00000000-0005-0000-0000-000032170000}"/>
    <cellStyle name="_Пахта-Галла-Май-Кредит_Апрел кр такс иш хаки тулик 5.04.08 МБ га" xfId="2916" xr:uid="{00000000-0005-0000-0000-000033170000}"/>
    <cellStyle name="_Пахта-Галла-Май-Кредит_Апрел кр такс иш хаки тулик 5.04.08 МБ га" xfId="2917" xr:uid="{00000000-0005-0000-0000-000034170000}"/>
    <cellStyle name="_Пахта-Галла-Май-Кредит_ЛИЗИНГ МОНИТОРИНГИ-1.11.08й русумлар буйича" xfId="2918" xr:uid="{00000000-0005-0000-0000-000035170000}"/>
    <cellStyle name="_Пахта-Галла-Май-Кредит_ЛИЗИНГ МОНИТОРИНГИ-1.11.08й русумлар буйича" xfId="2919" xr:uid="{00000000-0005-0000-0000-000036170000}"/>
    <cellStyle name="_Пахта-Галла-Май-Кредит_ЛИЗИНГ МОНИТОРИНГИ-1.11.08й русумлар буйича" xfId="2920" xr:uid="{00000000-0005-0000-0000-000037170000}"/>
    <cellStyle name="_Пахта-Галла-Май-Кредит_ЛИЗИНГ МОНИТОРИНГИ-1.11.08й русумлар буйича" xfId="2921" xr:uid="{00000000-0005-0000-0000-000038170000}"/>
    <cellStyle name="_Пахта-Галла-Май-Кредит_УХКМ ва БИО форма 01. 02. 09" xfId="2922" xr:uid="{00000000-0005-0000-0000-000039170000}"/>
    <cellStyle name="_Пахта-Галла-Май-Кредит_УХКМ ва БИО форма 01. 02. 09" xfId="2923" xr:uid="{00000000-0005-0000-0000-00003A170000}"/>
    <cellStyle name="_Пахта-Галла-Май-Кредит_УХКМ ва БИО форма 01. 02. 09" xfId="2924" xr:uid="{00000000-0005-0000-0000-00003B170000}"/>
    <cellStyle name="_Пахта-Галла-Май-Кредит_УХКМ ва БИО форма 01. 02. 09" xfId="2925" xr:uid="{00000000-0005-0000-0000-00003C170000}"/>
    <cellStyle name="_Пахта-Сентябр" xfId="2926" xr:uid="{00000000-0005-0000-0000-00003D170000}"/>
    <cellStyle name="_Пахта-Сентябр" xfId="2927" xr:uid="{00000000-0005-0000-0000-00003E170000}"/>
    <cellStyle name="_Пахта-Сентябр" xfId="2928" xr:uid="{00000000-0005-0000-0000-00003F170000}"/>
    <cellStyle name="_Пахта-Сентябр" xfId="2929" xr:uid="{00000000-0005-0000-0000-000040170000}"/>
    <cellStyle name="_Пахта-Сентябр_Апрел кр такс иш хаки тулик 5.04.08 МБ га" xfId="2930" xr:uid="{00000000-0005-0000-0000-000041170000}"/>
    <cellStyle name="_Пахта-Сентябр_Апрел кр такс иш хаки тулик 5.04.08 МБ га" xfId="2931" xr:uid="{00000000-0005-0000-0000-000042170000}"/>
    <cellStyle name="_ПАХТА-Тех.карта" xfId="2932" xr:uid="{00000000-0005-0000-0000-000043170000}"/>
    <cellStyle name="_ПАХТА-Тех.карта" xfId="2933" xr:uid="{00000000-0005-0000-0000-000044170000}"/>
    <cellStyle name="_ПАХТА-Тех.карта" xfId="2934" xr:uid="{00000000-0005-0000-0000-000045170000}"/>
    <cellStyle name="_ПАХТА-Тех.карта" xfId="2935" xr:uid="{00000000-0005-0000-0000-000046170000}"/>
    <cellStyle name="_ПАХТА-Тех.карта_УХКМ ва БИО форма 01. 02. 09" xfId="2936" xr:uid="{00000000-0005-0000-0000-000047170000}"/>
    <cellStyle name="_ПАХТА-Тех.карта_УХКМ ва БИО форма 01. 02. 09" xfId="2937" xr:uid="{00000000-0005-0000-0000-000048170000}"/>
    <cellStyle name="_ПАХТА-Тех.карта_УХКМ ва БИО форма 01. 02. 09" xfId="2938" xr:uid="{00000000-0005-0000-0000-000049170000}"/>
    <cellStyle name="_ПАХТА-Тех.карта_УХКМ ва БИО форма 01. 02. 09" xfId="2939" xr:uid="{00000000-0005-0000-0000-00004A170000}"/>
    <cellStyle name="_П-Г-Апрел-2 ЯРМИ" xfId="2940" xr:uid="{00000000-0005-0000-0000-00004B170000}"/>
    <cellStyle name="_П-Г-Апрел-2 ЯРМИ" xfId="2941" xr:uid="{00000000-0005-0000-0000-00004C170000}"/>
    <cellStyle name="_П-Г-Апрел-2 ЯРМИ" xfId="2942" xr:uid="{00000000-0005-0000-0000-00004D170000}"/>
    <cellStyle name="_П-Г-Апрел-2 ЯРМИ" xfId="2943" xr:uid="{00000000-0005-0000-0000-00004E170000}"/>
    <cellStyle name="_П-Г-Апрел-2 ЯРМИ_Апрел кр такс иш хаки тулик 5.04.08 МБ га" xfId="2944" xr:uid="{00000000-0005-0000-0000-00004F170000}"/>
    <cellStyle name="_П-Г-Апрел-2 ЯРМИ_Апрел кр такс иш хаки тулик 5.04.08 МБ га" xfId="2945" xr:uid="{00000000-0005-0000-0000-000050170000}"/>
    <cellStyle name="_П-Г-Апрел-2 ЯРМИ_Апрел кр такс иш хаки тулик 5.04.08 МБ га" xfId="2946" xr:uid="{00000000-0005-0000-0000-000051170000}"/>
    <cellStyle name="_П-Г-Апрел-2 ЯРМИ_Апрел кр такс иш хаки тулик 5.04.08 МБ га" xfId="2947" xr:uid="{00000000-0005-0000-0000-000052170000}"/>
    <cellStyle name="_П-Г-Апрел-2 ЯРМИ_ЛИЗИНГ МОНИТОРИНГИ-1.11.08й русумлар буйича" xfId="2948" xr:uid="{00000000-0005-0000-0000-000053170000}"/>
    <cellStyle name="_П-Г-Апрел-2 ЯРМИ_ЛИЗИНГ МОНИТОРИНГИ-1.11.08й русумлар буйича" xfId="2949" xr:uid="{00000000-0005-0000-0000-000054170000}"/>
    <cellStyle name="_П-Г-Апрел-2 ЯРМИ_ЛИЗИНГ МОНИТОРИНГИ-1.11.08й русумлар буйича" xfId="2950" xr:uid="{00000000-0005-0000-0000-000055170000}"/>
    <cellStyle name="_П-Г-Апрел-2 ЯРМИ_ЛИЗИНГ МОНИТОРИНГИ-1.11.08й русумлар буйича" xfId="2951" xr:uid="{00000000-0005-0000-0000-000056170000}"/>
    <cellStyle name="_П-Г-Апрел-2 ЯРМИ_УХКМ ва БИО форма 01. 02. 09" xfId="2952" xr:uid="{00000000-0005-0000-0000-000057170000}"/>
    <cellStyle name="_П-Г-Апрел-2 ЯРМИ_УХКМ ва БИО форма 01. 02. 09" xfId="2953" xr:uid="{00000000-0005-0000-0000-000058170000}"/>
    <cellStyle name="_П-Г-Апрел-2 ЯРМИ_УХКМ ва БИО форма 01. 02. 09" xfId="2954" xr:uid="{00000000-0005-0000-0000-000059170000}"/>
    <cellStyle name="_П-Г-Апрел-2 ЯРМИ_УХКМ ва БИО форма 01. 02. 09" xfId="2955" xr:uid="{00000000-0005-0000-0000-00005A170000}"/>
    <cellStyle name="_прил. и рассм.-26.12 (version 1)" xfId="10392" xr:uid="{00000000-0005-0000-0000-00005B170000}"/>
    <cellStyle name="_прил. и рассм.-26.12 (version 1)" xfId="10393" xr:uid="{00000000-0005-0000-0000-00005C170000}"/>
    <cellStyle name="_Приложение №1+Свод" xfId="10394" xr:uid="{00000000-0005-0000-0000-00005D170000}"/>
    <cellStyle name="_Приложение №1+Свод" xfId="10395" xr:uid="{00000000-0005-0000-0000-00005E170000}"/>
    <cellStyle name="_ПРОГНОЗ  2009  ЙИЛ 22" xfId="2956" xr:uid="{00000000-0005-0000-0000-00005F170000}"/>
    <cellStyle name="_ПРОГНОЗ  2009  ЙИЛ 22" xfId="2957" xr:uid="{00000000-0005-0000-0000-000060170000}"/>
    <cellStyle name="_прогноз 2013г." xfId="2958" xr:uid="{00000000-0005-0000-0000-000061170000}"/>
    <cellStyle name="_прогноз 2013г." xfId="2959" xr:uid="{00000000-0005-0000-0000-000062170000}"/>
    <cellStyle name="_прогноз 2013г._Промышленность  исправленная мощность" xfId="2960" xr:uid="{00000000-0005-0000-0000-000063170000}"/>
    <cellStyle name="_прогноз 2013г._Промышленность  исправленная мощность" xfId="2961" xr:uid="{00000000-0005-0000-0000-000064170000}"/>
    <cellStyle name="_прогноз 2013г._Промышленность111111" xfId="2962" xr:uid="{00000000-0005-0000-0000-000065170000}"/>
    <cellStyle name="_прогноз 2013г._Промышленность111111" xfId="2963" xr:uid="{00000000-0005-0000-0000-000066170000}"/>
    <cellStyle name="_прогноз 2014г. 30.05.11г." xfId="2964" xr:uid="{00000000-0005-0000-0000-000067170000}"/>
    <cellStyle name="_прогноз 2014г. 30.05.11г." xfId="2965" xr:uid="{00000000-0005-0000-0000-000068170000}"/>
    <cellStyle name="_прогноз 2014г. 30.05.11г._Промышленность  исправленная мощность" xfId="2966" xr:uid="{00000000-0005-0000-0000-000069170000}"/>
    <cellStyle name="_прогноз 2014г. 30.05.11г._Промышленность  исправленная мощность" xfId="2967" xr:uid="{00000000-0005-0000-0000-00006A170000}"/>
    <cellStyle name="_прогноз 2014г. 30.05.11г._Промышленность111111" xfId="2968" xr:uid="{00000000-0005-0000-0000-00006B170000}"/>
    <cellStyle name="_прогноз 2014г. 30.05.11г._Промышленность111111" xfId="2969" xr:uid="{00000000-0005-0000-0000-00006C170000}"/>
    <cellStyle name="_Прогноз производства до конца 2011 года 20.04.2011г" xfId="2970" xr:uid="{00000000-0005-0000-0000-00006D170000}"/>
    <cellStyle name="_Прогноз производства до конца 2011 года 20.04.2011г" xfId="2971" xr:uid="{00000000-0005-0000-0000-00006E170000}"/>
    <cellStyle name="_Прогноз_2012_24.09.11" xfId="2972" xr:uid="{00000000-0005-0000-0000-00006F170000}"/>
    <cellStyle name="_Прогноз_2012_24.09.11" xfId="2973" xr:uid="{00000000-0005-0000-0000-000070170000}"/>
    <cellStyle name="_прогноз_2013_АП_18.12.2012" xfId="10396" xr:uid="{00000000-0005-0000-0000-000071170000}"/>
    <cellStyle name="_прогноз_2013_АП_18.12.2012" xfId="10397" xr:uid="{00000000-0005-0000-0000-000072170000}"/>
    <cellStyle name="_прогноз_2013_АП_18.12.2012_Январь - декабрь 2013г" xfId="10398" xr:uid="{00000000-0005-0000-0000-000073170000}"/>
    <cellStyle name="_прогноз_2013_АП_18.12.2012_Январь - декабрь 2013г" xfId="10399" xr:uid="{00000000-0005-0000-0000-000074170000}"/>
    <cellStyle name="_прогноз_2013_АП_18.12.2012_Январь 2014г. 1-20 дней" xfId="10400" xr:uid="{00000000-0005-0000-0000-000075170000}"/>
    <cellStyle name="_прогноз_2013_АП_18.12.2012_Январь 2014г. 1-20 дней" xfId="10401" xr:uid="{00000000-0005-0000-0000-000076170000}"/>
    <cellStyle name="_прогноз_2013_соглас_Исмаилов_ВВП" xfId="10402" xr:uid="{00000000-0005-0000-0000-000077170000}"/>
    <cellStyle name="_прогноз_2013_соглас_Исмаилов_ВВП" xfId="10403" xr:uid="{00000000-0005-0000-0000-000078170000}"/>
    <cellStyle name="_прогноз_2013_соглас_Исмаилов_ВВП_экспорт импорт_Голышев_девальвация_22.08.2013" xfId="10404" xr:uid="{00000000-0005-0000-0000-000079170000}"/>
    <cellStyle name="_прогноз_2013_соглас_Исмаилов_ВВП_экспорт импорт_Голышев_девальвация_22.08.2013" xfId="10405" xr:uid="{00000000-0005-0000-0000-00007A170000}"/>
    <cellStyle name="_прогноз_2013_экспорт110,2" xfId="10406" xr:uid="{00000000-0005-0000-0000-00007B170000}"/>
    <cellStyle name="_прогноз_2013_экспорт110,2" xfId="10407" xr:uid="{00000000-0005-0000-0000-00007C170000}"/>
    <cellStyle name="_прогноз_2013_экспорт110,2_экспорт импорт_Голышев_девальвация_22.08.2013" xfId="10408" xr:uid="{00000000-0005-0000-0000-00007D170000}"/>
    <cellStyle name="_прогноз_2013_экспорт110,2_экспорт импорт_Голышев_девальвация_22.08.2013" xfId="10409" xr:uid="{00000000-0005-0000-0000-00007E170000}"/>
    <cellStyle name="_Пром  - № 1-2" xfId="2974" xr:uid="{00000000-0005-0000-0000-00007F170000}"/>
    <cellStyle name="_Пром  - № 1-2" xfId="2975" xr:uid="{00000000-0005-0000-0000-000080170000}"/>
    <cellStyle name="_Промышленность  исправленная мощность" xfId="2976" xr:uid="{00000000-0005-0000-0000-000081170000}"/>
    <cellStyle name="_Промышленность  исправленная мощность" xfId="2977" xr:uid="{00000000-0005-0000-0000-000082170000}"/>
    <cellStyle name="_Промышленность Fayz Dekor" xfId="2978" xr:uid="{00000000-0005-0000-0000-000083170000}"/>
    <cellStyle name="_Промышленность Fayz Dekor" xfId="2979" xr:uid="{00000000-0005-0000-0000-000084170000}"/>
    <cellStyle name="_Промышленность111111" xfId="2980" xr:uid="{00000000-0005-0000-0000-000085170000}"/>
    <cellStyle name="_Промышленность111111" xfId="2981" xr:uid="{00000000-0005-0000-0000-000086170000}"/>
    <cellStyle name="_Регион за январь-июнь  2012" xfId="10410" xr:uid="{00000000-0005-0000-0000-000087170000}"/>
    <cellStyle name="_Регион за январь-июнь  2012" xfId="10411" xr:uid="{00000000-0005-0000-0000-000088170000}"/>
    <cellStyle name="_Режа апрел кредит 19-04-07 гача" xfId="2982" xr:uid="{00000000-0005-0000-0000-000089170000}"/>
    <cellStyle name="_Режа апрел кредит 19-04-07 гача" xfId="2983" xr:uid="{00000000-0005-0000-0000-00008A170000}"/>
    <cellStyle name="_Режа апрел кредит 19-04-07 гача" xfId="2984" xr:uid="{00000000-0005-0000-0000-00008B170000}"/>
    <cellStyle name="_Режа апрел кредит 19-04-07 гача" xfId="2985" xr:uid="{00000000-0005-0000-0000-00008C170000}"/>
    <cellStyle name="_СВОД Жадваллар 2008-2012й" xfId="2986" xr:uid="{00000000-0005-0000-0000-00008D170000}"/>
    <cellStyle name="_СВОД Жадваллар 2008-2012й" xfId="2987" xr:uid="{00000000-0005-0000-0000-00008E170000}"/>
    <cellStyle name="_СВОД Жадваллар 2008-2012й 2" xfId="2988" xr:uid="{00000000-0005-0000-0000-00008F170000}"/>
    <cellStyle name="_СВОД Жадваллар 2008-2012й 2" xfId="2989" xr:uid="{00000000-0005-0000-0000-000090170000}"/>
    <cellStyle name="_СВОД Жадваллар 2008-2012й 3" xfId="10412" xr:uid="{00000000-0005-0000-0000-000091170000}"/>
    <cellStyle name="_СВОД Жадваллар 2008-2012й 3" xfId="10413" xr:uid="{00000000-0005-0000-0000-000092170000}"/>
    <cellStyle name="_СВОД Жадваллар 2008-2012й 4" xfId="10414" xr:uid="{00000000-0005-0000-0000-000093170000}"/>
    <cellStyle name="_СВОД Жадваллар 2008-2012й 4" xfId="10415" xr:uid="{00000000-0005-0000-0000-000094170000}"/>
    <cellStyle name="_СВОД Жадваллар 2008-2012й 5" xfId="10416" xr:uid="{00000000-0005-0000-0000-000095170000}"/>
    <cellStyle name="_СВОД Жадваллар 2008-2012й 5" xfId="10417" xr:uid="{00000000-0005-0000-0000-000096170000}"/>
    <cellStyle name="_СВОД Жадваллар 2008-2012й_1.Рассмотрительные-1" xfId="10418" xr:uid="{00000000-0005-0000-0000-000097170000}"/>
    <cellStyle name="_СВОД Жадваллар 2008-2012й_1.Рассмотрительные-1" xfId="10419" xr:uid="{00000000-0005-0000-0000-000098170000}"/>
    <cellStyle name="_СВОД Жадваллар 2008-2012й_ИП 2014гг_19112013" xfId="2990" xr:uid="{00000000-0005-0000-0000-000099170000}"/>
    <cellStyle name="_СВОД Жадваллар 2008-2012й_ИП 2014гг_19112013" xfId="2991" xr:uid="{00000000-0005-0000-0000-00009A170000}"/>
    <cellStyle name="_СВОД Жадваллар 2008-2012й_объем экспорт" xfId="10420" xr:uid="{00000000-0005-0000-0000-00009B170000}"/>
    <cellStyle name="_СВОД Жадваллар 2008-2012й_объем экспорт" xfId="10421" xr:uid="{00000000-0005-0000-0000-00009C170000}"/>
    <cellStyle name="_СВОД Жадваллар 2008-2012й_перечень" xfId="2992" xr:uid="{00000000-0005-0000-0000-00009D170000}"/>
    <cellStyle name="_СВОД Жадваллар 2008-2012й_перечень" xfId="2993" xr:uid="{00000000-0005-0000-0000-00009E170000}"/>
    <cellStyle name="_СВОД Жадваллар 2008-2012й_Приложение _1+Свод МЭ (Охирги)" xfId="10422" xr:uid="{00000000-0005-0000-0000-00009F170000}"/>
    <cellStyle name="_СВОД Жадваллар 2008-2012й_Приложение _1+Свод МЭ (Охирги)" xfId="10423" xr:uid="{00000000-0005-0000-0000-0000A0170000}"/>
    <cellStyle name="_СВОД Жадваллар 2008-2012й_Приложение №1+Свод" xfId="10424" xr:uid="{00000000-0005-0000-0000-0000A1170000}"/>
    <cellStyle name="_СВОД Жадваллар 2008-2012й_Приложение №1+Свод" xfId="10425" xr:uid="{00000000-0005-0000-0000-0000A2170000}"/>
    <cellStyle name="_СВОД Жадваллар 2008-2012й_Рассмотрительные таблицы" xfId="10426" xr:uid="{00000000-0005-0000-0000-0000A3170000}"/>
    <cellStyle name="_СВОД Жадваллар 2008-2012й_Рассмотрительные таблицы" xfId="10427" xr:uid="{00000000-0005-0000-0000-0000A4170000}"/>
    <cellStyle name="_СВОД Жадваллар 2008-2012й_СВОД Прогноз 2008-2012й" xfId="2994" xr:uid="{00000000-0005-0000-0000-0000A5170000}"/>
    <cellStyle name="_СВОД Жадваллар 2008-2012й_СВОД Прогноз 2008-2012й" xfId="2995" xr:uid="{00000000-0005-0000-0000-0000A6170000}"/>
    <cellStyle name="_СВОД Жадваллар 2008-2012й_СВОД Прогноз 2008-2012й 2" xfId="2996" xr:uid="{00000000-0005-0000-0000-0000A7170000}"/>
    <cellStyle name="_СВОД Жадваллар 2008-2012й_СВОД Прогноз 2008-2012й 2" xfId="2997" xr:uid="{00000000-0005-0000-0000-0000A8170000}"/>
    <cellStyle name="_СВОД Жадваллар 2008-2012й_СВОД Прогноз 2008-2012й 3" xfId="10428" xr:uid="{00000000-0005-0000-0000-0000A9170000}"/>
    <cellStyle name="_СВОД Жадваллар 2008-2012й_СВОД Прогноз 2008-2012й 3" xfId="10429" xr:uid="{00000000-0005-0000-0000-0000AA170000}"/>
    <cellStyle name="_СВОД Жадваллар 2008-2012й_СВОД Прогноз 2008-2012й 4" xfId="10430" xr:uid="{00000000-0005-0000-0000-0000AB170000}"/>
    <cellStyle name="_СВОД Жадваллар 2008-2012й_СВОД Прогноз 2008-2012й 4" xfId="10431" xr:uid="{00000000-0005-0000-0000-0000AC170000}"/>
    <cellStyle name="_СВОД Жадваллар 2008-2012й_СВОД Прогноз 2008-2012й 5" xfId="10432" xr:uid="{00000000-0005-0000-0000-0000AD170000}"/>
    <cellStyle name="_СВОД Жадваллар 2008-2012й_СВОД Прогноз 2008-2012й 5" xfId="10433" xr:uid="{00000000-0005-0000-0000-0000AE170000}"/>
    <cellStyle name="_СВОД Жадваллар 2008-2012й_СВОД Прогноз 2008-2012й_1.Рассмотрительные-1" xfId="10434" xr:uid="{00000000-0005-0000-0000-0000AF170000}"/>
    <cellStyle name="_СВОД Жадваллар 2008-2012й_СВОД Прогноз 2008-2012й_1.Рассмотрительные-1" xfId="10435" xr:uid="{00000000-0005-0000-0000-0000B0170000}"/>
    <cellStyle name="_СВОД Жадваллар 2008-2012й_СВОД Прогноз 2008-2012й_ИП 2014гг_19112013" xfId="2998" xr:uid="{00000000-0005-0000-0000-0000B1170000}"/>
    <cellStyle name="_СВОД Жадваллар 2008-2012й_СВОД Прогноз 2008-2012й_ИП 2014гг_19112013" xfId="2999" xr:uid="{00000000-0005-0000-0000-0000B2170000}"/>
    <cellStyle name="_СВОД Жадваллар 2008-2012й_СВОД Прогноз 2008-2012й_объем экспорт" xfId="10436" xr:uid="{00000000-0005-0000-0000-0000B3170000}"/>
    <cellStyle name="_СВОД Жадваллар 2008-2012й_СВОД Прогноз 2008-2012й_объем экспорт" xfId="10437" xr:uid="{00000000-0005-0000-0000-0000B4170000}"/>
    <cellStyle name="_СВОД Жадваллар 2008-2012й_СВОД Прогноз 2008-2012й_перечень" xfId="3000" xr:uid="{00000000-0005-0000-0000-0000B5170000}"/>
    <cellStyle name="_СВОД Жадваллар 2008-2012й_СВОД Прогноз 2008-2012й_перечень" xfId="3001" xr:uid="{00000000-0005-0000-0000-0000B6170000}"/>
    <cellStyle name="_СВОД Жадваллар 2008-2012й_СВОД Прогноз 2008-2012й_Приложение _1+Свод МЭ (Охирги)" xfId="10438" xr:uid="{00000000-0005-0000-0000-0000B7170000}"/>
    <cellStyle name="_СВОД Жадваллар 2008-2012й_СВОД Прогноз 2008-2012й_Приложение _1+Свод МЭ (Охирги)" xfId="10439" xr:uid="{00000000-0005-0000-0000-0000B8170000}"/>
    <cellStyle name="_СВОД Жадваллар 2008-2012й_СВОД Прогноз 2008-2012й_Приложение №1+Свод" xfId="10440" xr:uid="{00000000-0005-0000-0000-0000B9170000}"/>
    <cellStyle name="_СВОД Жадваллар 2008-2012й_СВОД Прогноз 2008-2012й_Приложение №1+Свод" xfId="10441" xr:uid="{00000000-0005-0000-0000-0000BA170000}"/>
    <cellStyle name="_СВОД Жадваллар 2008-2012й_СВОД Прогноз 2008-2012й_Рассмотрительные таблицы" xfId="10442" xr:uid="{00000000-0005-0000-0000-0000BB170000}"/>
    <cellStyle name="_СВОД Жадваллар 2008-2012й_СВОД Прогноз 2008-2012й_Рассмотрительные таблицы" xfId="10443" xr:uid="{00000000-0005-0000-0000-0000BC170000}"/>
    <cellStyle name="_СВОД Жадваллар 2008-2012й_СВОД Прогноз 2008-2012й_Сводная_(Кол-во)" xfId="3002" xr:uid="{00000000-0005-0000-0000-0000BD170000}"/>
    <cellStyle name="_СВОД Жадваллар 2008-2012й_СВОД Прогноз 2008-2012й_Сводная_(Кол-во)" xfId="3003" xr:uid="{00000000-0005-0000-0000-0000BE170000}"/>
    <cellStyle name="_СВОД Жадваллар 2008-2012й_СВОД Прогноз 2008-2012й_Сводный 2013 (ПСД)" xfId="3004" xr:uid="{00000000-0005-0000-0000-0000BF170000}"/>
    <cellStyle name="_СВОД Жадваллар 2008-2012й_СВОД Прогноз 2008-2012й_Сводный 2013 (ПСД)" xfId="3005" xr:uid="{00000000-0005-0000-0000-0000C0170000}"/>
    <cellStyle name="_СВОД Жадваллар 2008-2012й_Сводная_(Кол-во)" xfId="3006" xr:uid="{00000000-0005-0000-0000-0000C1170000}"/>
    <cellStyle name="_СВОД Жадваллар 2008-2012й_Сводная_(Кол-во)" xfId="3007" xr:uid="{00000000-0005-0000-0000-0000C2170000}"/>
    <cellStyle name="_СВОД Жадваллар 2008-2012й_Сводный 2013 (ПСД)" xfId="3008" xr:uid="{00000000-0005-0000-0000-0000C3170000}"/>
    <cellStyle name="_СВОД Жадваллар 2008-2012й_Сводный 2013 (ПСД)" xfId="3009" xr:uid="{00000000-0005-0000-0000-0000C4170000}"/>
    <cellStyle name="_СВОД жадваллар-2009 6 ой" xfId="3010" xr:uid="{00000000-0005-0000-0000-0000C5170000}"/>
    <cellStyle name="_СВОД жадваллар-2009 6 ой" xfId="3011" xr:uid="{00000000-0005-0000-0000-0000C6170000}"/>
    <cellStyle name="_СВОД Прогноз 2008-2012й" xfId="3012" xr:uid="{00000000-0005-0000-0000-0000C7170000}"/>
    <cellStyle name="_СВОД Прогноз 2008-2012й" xfId="3013" xr:uid="{00000000-0005-0000-0000-0000C8170000}"/>
    <cellStyle name="_СВОД Прогноз 2008-2012й 2" xfId="3014" xr:uid="{00000000-0005-0000-0000-0000C9170000}"/>
    <cellStyle name="_СВОД Прогноз 2008-2012й 2" xfId="3015" xr:uid="{00000000-0005-0000-0000-0000CA170000}"/>
    <cellStyle name="_СВОД Прогноз 2008-2012й 3" xfId="10444" xr:uid="{00000000-0005-0000-0000-0000CB170000}"/>
    <cellStyle name="_СВОД Прогноз 2008-2012й 3" xfId="10445" xr:uid="{00000000-0005-0000-0000-0000CC170000}"/>
    <cellStyle name="_СВОД Прогноз 2008-2012й 4" xfId="10446" xr:uid="{00000000-0005-0000-0000-0000CD170000}"/>
    <cellStyle name="_СВОД Прогноз 2008-2012й 4" xfId="10447" xr:uid="{00000000-0005-0000-0000-0000CE170000}"/>
    <cellStyle name="_СВОД Прогноз 2008-2012й 5" xfId="10448" xr:uid="{00000000-0005-0000-0000-0000CF170000}"/>
    <cellStyle name="_СВОД Прогноз 2008-2012й 5" xfId="10449" xr:uid="{00000000-0005-0000-0000-0000D0170000}"/>
    <cellStyle name="_СВОД Прогноз 2008-2012й_1.Рассмотрительные-1" xfId="10450" xr:uid="{00000000-0005-0000-0000-0000D1170000}"/>
    <cellStyle name="_СВОД Прогноз 2008-2012й_1.Рассмотрительные-1" xfId="10451" xr:uid="{00000000-0005-0000-0000-0000D2170000}"/>
    <cellStyle name="_СВОД Прогноз 2008-2012й_ИП 2014гг_19112013" xfId="3016" xr:uid="{00000000-0005-0000-0000-0000D3170000}"/>
    <cellStyle name="_СВОД Прогноз 2008-2012й_ИП 2014гг_19112013" xfId="3017" xr:uid="{00000000-0005-0000-0000-0000D4170000}"/>
    <cellStyle name="_СВОД Прогноз 2008-2012й_объем экспорт" xfId="10452" xr:uid="{00000000-0005-0000-0000-0000D5170000}"/>
    <cellStyle name="_СВОД Прогноз 2008-2012й_объем экспорт" xfId="10453" xr:uid="{00000000-0005-0000-0000-0000D6170000}"/>
    <cellStyle name="_СВОД Прогноз 2008-2012й_перечень" xfId="3018" xr:uid="{00000000-0005-0000-0000-0000D7170000}"/>
    <cellStyle name="_СВОД Прогноз 2008-2012й_перечень" xfId="3019" xr:uid="{00000000-0005-0000-0000-0000D8170000}"/>
    <cellStyle name="_СВОД Прогноз 2008-2012й_Приложение _1+Свод МЭ (Охирги)" xfId="10454" xr:uid="{00000000-0005-0000-0000-0000D9170000}"/>
    <cellStyle name="_СВОД Прогноз 2008-2012й_Приложение _1+Свод МЭ (Охирги)" xfId="10455" xr:uid="{00000000-0005-0000-0000-0000DA170000}"/>
    <cellStyle name="_СВОД Прогноз 2008-2012й_Приложение №1+Свод" xfId="10456" xr:uid="{00000000-0005-0000-0000-0000DB170000}"/>
    <cellStyle name="_СВОД Прогноз 2008-2012й_Приложение №1+Свод" xfId="10457" xr:uid="{00000000-0005-0000-0000-0000DC170000}"/>
    <cellStyle name="_СВОД Прогноз 2008-2012й_Рассмотрительные таблицы" xfId="10458" xr:uid="{00000000-0005-0000-0000-0000DD170000}"/>
    <cellStyle name="_СВОД Прогноз 2008-2012й_Рассмотрительные таблицы" xfId="10459" xr:uid="{00000000-0005-0000-0000-0000DE170000}"/>
    <cellStyle name="_СВОД Прогноз 2008-2012й_Сводная_(Кол-во)" xfId="3020" xr:uid="{00000000-0005-0000-0000-0000DF170000}"/>
    <cellStyle name="_СВОД Прогноз 2008-2012й_Сводная_(Кол-во)" xfId="3021" xr:uid="{00000000-0005-0000-0000-0000E0170000}"/>
    <cellStyle name="_СВОД Прогноз 2008-2012й_Сводный 2013 (ПСД)" xfId="3022" xr:uid="{00000000-0005-0000-0000-0000E1170000}"/>
    <cellStyle name="_СВОД Прогноз 2008-2012й_Сводный 2013 (ПСД)" xfId="3023" xr:uid="{00000000-0005-0000-0000-0000E2170000}"/>
    <cellStyle name="_Сводная ВЭС" xfId="10460" xr:uid="{00000000-0005-0000-0000-0000E3170000}"/>
    <cellStyle name="_Сводная ВЭС" xfId="10461" xr:uid="{00000000-0005-0000-0000-0000E4170000}"/>
    <cellStyle name="_Сводная ВЭС 2" xfId="10462" xr:uid="{00000000-0005-0000-0000-0000E5170000}"/>
    <cellStyle name="_Сводная ВЭС 2" xfId="10463" xr:uid="{00000000-0005-0000-0000-0000E6170000}"/>
    <cellStyle name="_Сводная ВЭС 3" xfId="10464" xr:uid="{00000000-0005-0000-0000-0000E7170000}"/>
    <cellStyle name="_Сводная ВЭС 3" xfId="10465" xr:uid="{00000000-0005-0000-0000-0000E8170000}"/>
    <cellStyle name="_Сводная ВЭС_доля экс" xfId="10466" xr:uid="{00000000-0005-0000-0000-0000E9170000}"/>
    <cellStyle name="_Сводная ВЭС_доля экс" xfId="10467" xr:uid="{00000000-0005-0000-0000-0000EA170000}"/>
    <cellStyle name="_Сводная ВЭС_прогноз_2014_АП_16.09_КМ_30.09" xfId="10468" xr:uid="{00000000-0005-0000-0000-0000EB170000}"/>
    <cellStyle name="_Сводная ВЭС_прогноз_2014_АП_16.09_КМ_30.09" xfId="10469" xr:uid="{00000000-0005-0000-0000-0000EC170000}"/>
    <cellStyle name="_Сводная ВЭС_прогноз_2014_КМ_11.09.2013" xfId="10470" xr:uid="{00000000-0005-0000-0000-0000ED170000}"/>
    <cellStyle name="_Сводная ВЭС_прогноз_2014_КМ_11.09.2013" xfId="10471" xr:uid="{00000000-0005-0000-0000-0000EE170000}"/>
    <cellStyle name="_Сводная ВЭС_СВОД регионов приложение _2_МВЭС_13.11.2013" xfId="10472" xr:uid="{00000000-0005-0000-0000-0000EF170000}"/>
    <cellStyle name="_Сводная ВЭС_СВОД регионов приложение _2_МВЭС_13.11.2013" xfId="10473" xr:uid="{00000000-0005-0000-0000-0000F0170000}"/>
    <cellStyle name="_Сводная ВЭС_экспорт импорт_Голышев_девальвация_16.09.2013" xfId="10474" xr:uid="{00000000-0005-0000-0000-0000F1170000}"/>
    <cellStyle name="_Сводная ВЭС_экспорт импорт_Голышев_девальвация_16.09.2013" xfId="10475" xr:uid="{00000000-0005-0000-0000-0000F2170000}"/>
    <cellStyle name="_Солик_форма_епилган_умумий" xfId="3024" xr:uid="{00000000-0005-0000-0000-0000F3170000}"/>
    <cellStyle name="_Солик_форма_епилган_умумий" xfId="3025" xr:uid="{00000000-0005-0000-0000-0000F4170000}"/>
    <cellStyle name="_Солик_форма_епилган_умумий" xfId="3026" xr:uid="{00000000-0005-0000-0000-0000F5170000}"/>
    <cellStyle name="_Солик_форма_епилган_умумий" xfId="3027" xr:uid="{00000000-0005-0000-0000-0000F6170000}"/>
    <cellStyle name="_Солик_форма_умумий" xfId="3028" xr:uid="{00000000-0005-0000-0000-0000F7170000}"/>
    <cellStyle name="_Солик_форма_умумий" xfId="3029" xr:uid="{00000000-0005-0000-0000-0000F8170000}"/>
    <cellStyle name="_Солик_форма_умумий" xfId="3030" xr:uid="{00000000-0005-0000-0000-0000F9170000}"/>
    <cellStyle name="_Солик_форма_умумий" xfId="3031" xr:uid="{00000000-0005-0000-0000-0000FA170000}"/>
    <cellStyle name="_С-р , П Б, Х Б ва бошка банк 1,01,06 дан 25,05,06гача" xfId="3032" xr:uid="{00000000-0005-0000-0000-0000FB170000}"/>
    <cellStyle name="_С-р , П Б, Х Б ва бошка банк 1,01,06 дан 25,05,06гача" xfId="3033" xr:uid="{00000000-0005-0000-0000-0000FC170000}"/>
    <cellStyle name="_С-р , П Б, Х Б ва бошка банк 1,01,06 дан 25,05,06гача" xfId="3034" xr:uid="{00000000-0005-0000-0000-0000FD170000}"/>
    <cellStyle name="_С-р , П Б, Х Б ва бошка банк 1,01,06 дан 25,05,06гача" xfId="3035" xr:uid="{00000000-0005-0000-0000-0000FE170000}"/>
    <cellStyle name="_С-р , П Б, Х Б ва бошка банк 1,01,06 дан 25,05,06гача_Апрел кр такс иш хаки тулик 5.04.08 МБ га" xfId="3036" xr:uid="{00000000-0005-0000-0000-0000FF170000}"/>
    <cellStyle name="_С-р , П Б, Х Б ва бошка банк 1,01,06 дан 25,05,06гача_Апрел кр такс иш хаки тулик 5.04.08 МБ га" xfId="3037" xr:uid="{00000000-0005-0000-0000-000000180000}"/>
    <cellStyle name="_С-р , П Б, Х Б ва бошка банк 1,01,06 дан 25,05,06гача_ЛИЗИНГ МОНИТОРИНГИ-1.11.08й русумлар буйича" xfId="3038" xr:uid="{00000000-0005-0000-0000-000001180000}"/>
    <cellStyle name="_С-р , П Б, Х Б ва бошка банк 1,01,06 дан 25,05,06гача_ЛИЗИНГ МОНИТОРИНГИ-1.11.08й русумлар буйича" xfId="3039" xr:uid="{00000000-0005-0000-0000-000002180000}"/>
    <cellStyle name="_С-р , П Б, Х Б ва бошка банк 1,01,06 дан 25,05,06гача_УХКМ ва БИО форма 01. 02. 09" xfId="3040" xr:uid="{00000000-0005-0000-0000-000003180000}"/>
    <cellStyle name="_С-р , П Б, Х Б ва бошка банк 1,01,06 дан 25,05,06гача_УХКМ ва БИО форма 01. 02. 09" xfId="3041" xr:uid="{00000000-0005-0000-0000-000004180000}"/>
    <cellStyle name="_С-р , П Б, Х Б ва бошка банк 1,01,06 дан 25,05,06гача_УХКМ ва БИО форма 01. 02. 09" xfId="3042" xr:uid="{00000000-0005-0000-0000-000005180000}"/>
    <cellStyle name="_С-р , П Б, Х Б ва бошка банк 1,01,06 дан 25,05,06гача_УХКМ ва БИО форма 01. 02. 09" xfId="3043" xr:uid="{00000000-0005-0000-0000-000006180000}"/>
    <cellStyle name="_С-р , П Б, Х Б ва бошка банк 1,01,06 дан 25,05,06гача00" xfId="3044" xr:uid="{00000000-0005-0000-0000-000007180000}"/>
    <cellStyle name="_С-р , П Б, Х Б ва бошка банк 1,01,06 дан 25,05,06гача00" xfId="3045" xr:uid="{00000000-0005-0000-0000-000008180000}"/>
    <cellStyle name="_С-р , П Б, Х Б ва бошка банк 1,01,06 дан 25,05,06гача00" xfId="3046" xr:uid="{00000000-0005-0000-0000-000009180000}"/>
    <cellStyle name="_С-р , П Б, Х Б ва бошка банк 1,01,06 дан 25,05,06гача00" xfId="3047" xr:uid="{00000000-0005-0000-0000-00000A180000}"/>
    <cellStyle name="_С-р , П Б, Х Б ва бошка банк 1,01,06 дан 25,05,06гача00_УХКМ ва БИО форма 01. 02. 09" xfId="3048" xr:uid="{00000000-0005-0000-0000-00000B180000}"/>
    <cellStyle name="_С-р , П Б, Х Б ва бошка банк 1,01,06 дан 25,05,06гача00_УХКМ ва БИО форма 01. 02. 09" xfId="3049" xr:uid="{00000000-0005-0000-0000-00000C180000}"/>
    <cellStyle name="_С-р , П Б, Х Б ва бошка банк 1,01,06 дан 25,05,06гача00_УХКМ ва БИО форма 01. 02. 09" xfId="3050" xr:uid="{00000000-0005-0000-0000-00000D180000}"/>
    <cellStyle name="_С-р , П Б, Х Б ва бошка банк 1,01,06 дан 25,05,06гача00_УХКМ ва БИО форма 01. 02. 09" xfId="3051" xr:uid="{00000000-0005-0000-0000-00000E180000}"/>
    <cellStyle name="_с-с" xfId="6641" xr:uid="{00000000-0005-0000-0000-00000F180000}"/>
    <cellStyle name="_с-с" xfId="6642" xr:uid="{00000000-0005-0000-0000-000010180000}"/>
    <cellStyle name="_таб.3п для МинЭкон.2012-13г" xfId="3052" xr:uid="{00000000-0005-0000-0000-000011180000}"/>
    <cellStyle name="_таб.3п для МинЭкон.2012-13г" xfId="3053" xr:uid="{00000000-0005-0000-0000-000012180000}"/>
    <cellStyle name="_Табл.1кв.2011г.ожид" xfId="6643" xr:uid="{00000000-0005-0000-0000-000013180000}"/>
    <cellStyle name="_Табл.1кв.2011г.ожид" xfId="6644" xr:uid="{00000000-0005-0000-0000-000014180000}"/>
    <cellStyle name="_ТЕПЛОЭНЕРГО" xfId="3054" xr:uid="{00000000-0005-0000-0000-000015180000}"/>
    <cellStyle name="_ТЕПЛОЭНЕРГО" xfId="3055" xr:uid="{00000000-0005-0000-0000-000016180000}"/>
    <cellStyle name="_ТНП дамир ака" xfId="3056" xr:uid="{00000000-0005-0000-0000-000017180000}"/>
    <cellStyle name="_ТНП дамир ака" xfId="3057" xr:uid="{00000000-0005-0000-0000-000018180000}"/>
    <cellStyle name="_Умум ОК" xfId="3058" xr:uid="{00000000-0005-0000-0000-000019180000}"/>
    <cellStyle name="_Умум ОК" xfId="3059" xr:uid="{00000000-0005-0000-0000-00001A180000}"/>
    <cellStyle name="_Умум ОК_ИМПОРТОЗАМЕЩЕНИЕ" xfId="10476" xr:uid="{00000000-0005-0000-0000-00001B180000}"/>
    <cellStyle name="_Умум ОК_ИМПОРТОЗАМЕЩЕНИЕ" xfId="10477" xr:uid="{00000000-0005-0000-0000-00001C180000}"/>
    <cellStyle name="_Умум ОК_Копия ТАБЛИЦА (ЛОКАЛИЗАЦИЯ 2011)" xfId="10478" xr:uid="{00000000-0005-0000-0000-00001D180000}"/>
    <cellStyle name="_Умум ОК_Копия ТАБЛИЦА (ЛОКАЛИЗАЦИЯ 2011)" xfId="10479" xr:uid="{00000000-0005-0000-0000-00001E180000}"/>
    <cellStyle name="_Умум ОК_Копия ТАБЛИЦА (ЛОКАЛИЗАЦИЯ 2011) 2" xfId="10480" xr:uid="{00000000-0005-0000-0000-00001F180000}"/>
    <cellStyle name="_Умум ОК_Копия ТАБЛИЦА (ЛОКАЛИЗАЦИЯ 2011) 2" xfId="10481" xr:uid="{00000000-0005-0000-0000-000020180000}"/>
    <cellStyle name="_Умум ОК_Копия ТАБЛИЦА (ЛОКАЛИЗАЦИЯ 2011)_2014-2016 (18.11.2013)" xfId="10482" xr:uid="{00000000-0005-0000-0000-000021180000}"/>
    <cellStyle name="_Умум ОК_Копия ТАБЛИЦА (ЛОКАЛИЗАЦИЯ 2011)_2014-2016 (18.11.2013)" xfId="10483" xr:uid="{00000000-0005-0000-0000-000022180000}"/>
    <cellStyle name="_Умум ОК_Копия ТАБЛИЦА (ЛОКАЛИЗАЦИЯ 2011)_2014-2016 (18.11.2013)_Приложение _1+Свод МЭ (Охирги)" xfId="10484" xr:uid="{00000000-0005-0000-0000-000023180000}"/>
    <cellStyle name="_Умум ОК_Копия ТАБЛИЦА (ЛОКАЛИЗАЦИЯ 2011)_2014-2016 (18.11.2013)_Приложение _1+Свод МЭ (Охирги)" xfId="10485" xr:uid="{00000000-0005-0000-0000-000024180000}"/>
    <cellStyle name="_Умум ОК_Копия ТАБЛИЦА (ЛОКАЛИЗАЦИЯ 2011)_2014-2016 (20.09.2013г.ОВ)" xfId="10486" xr:uid="{00000000-0005-0000-0000-000025180000}"/>
    <cellStyle name="_Умум ОК_Копия ТАБЛИЦА (ЛОКАЛИЗАЦИЯ 2011)_2014-2016 (20.09.2013г.ОВ)" xfId="10487" xr:uid="{00000000-0005-0000-0000-000026180000}"/>
    <cellStyle name="_Умум ОК_Копия ТАБЛИЦА (ЛОКАЛИЗАЦИЯ 2011)_2014-2016 (20.09.2013г.ОВ)_Приложение _1+Свод МЭ (Охирги)" xfId="10488" xr:uid="{00000000-0005-0000-0000-000027180000}"/>
    <cellStyle name="_Умум ОК_Копия ТАБЛИЦА (ЛОКАЛИЗАЦИЯ 2011)_2014-2016 (20.09.2013г.ОВ)_Приложение _1+Свод МЭ (Охирги)" xfId="10489" xr:uid="{00000000-0005-0000-0000-000028180000}"/>
    <cellStyle name="_Умум ОК_Копия ТАБЛИЦА (ЛОКАЛИЗАЦИЯ 2011)_2014-2016 (21.09.2013г.ОВ)" xfId="10490" xr:uid="{00000000-0005-0000-0000-000029180000}"/>
    <cellStyle name="_Умум ОК_Копия ТАБЛИЦА (ЛОКАЛИЗАЦИЯ 2011)_2014-2016 (21.09.2013г.ОВ)" xfId="10491" xr:uid="{00000000-0005-0000-0000-00002A180000}"/>
    <cellStyle name="_Умум ОК_Копия ТАБЛИЦА (ЛОКАЛИЗАЦИЯ 2011)_2014-2016 (21.09.2013г.ОВ)_Приложение _1+Свод МЭ (Охирги)" xfId="10492" xr:uid="{00000000-0005-0000-0000-00002B180000}"/>
    <cellStyle name="_Умум ОК_Копия ТАБЛИЦА (ЛОКАЛИЗАЦИЯ 2011)_2014-2016 (21.09.2013г.ОВ)_Приложение _1+Свод МЭ (Охирги)" xfId="10493" xr:uid="{00000000-0005-0000-0000-00002C180000}"/>
    <cellStyle name="_Умум ОК_Копия ТАБЛИЦА (ЛОКАЛИЗАЦИЯ 2011)_2014-2016 (илова 1)" xfId="10494" xr:uid="{00000000-0005-0000-0000-00002D180000}"/>
    <cellStyle name="_Умум ОК_Копия ТАБЛИЦА (ЛОКАЛИЗАЦИЯ 2011)_2014-2016 (илова 1)" xfId="10495" xr:uid="{00000000-0005-0000-0000-00002E180000}"/>
    <cellStyle name="_Умум ОК_Копия ТАБЛИЦА (ЛОКАЛИЗАЦИЯ 2011)_2014-2016 (илова 1)_Приложение _1+Свод МЭ (Охирги)" xfId="10496" xr:uid="{00000000-0005-0000-0000-00002F180000}"/>
    <cellStyle name="_Умум ОК_Копия ТАБЛИЦА (ЛОКАЛИЗАЦИЯ 2011)_2014-2016 (илова 1)_Приложение _1+Свод МЭ (Охирги)" xfId="10497" xr:uid="{00000000-0005-0000-0000-000030180000}"/>
    <cellStyle name="_Умум ОК_Копия ТАБЛИЦА (ЛОКАЛИЗАЦИЯ 2011)_2014-2016 (илова 1в1)" xfId="10498" xr:uid="{00000000-0005-0000-0000-000031180000}"/>
    <cellStyle name="_Умум ОК_Копия ТАБЛИЦА (ЛОКАЛИЗАЦИЯ 2011)_2014-2016 (илова 1в1)" xfId="10499" xr:uid="{00000000-0005-0000-0000-000032180000}"/>
    <cellStyle name="_Умум ОК_Копия ТАБЛИЦА (ЛОКАЛИЗАЦИЯ 2011)_2014-2016 (илова 1в1)_Приложение _1+Свод МЭ (Охирги)" xfId="10500" xr:uid="{00000000-0005-0000-0000-000033180000}"/>
    <cellStyle name="_Умум ОК_Копия ТАБЛИЦА (ЛОКАЛИЗАЦИЯ 2011)_2014-2016 (илова 1в1)_Приложение _1+Свод МЭ (Охирги)" xfId="10501" xr:uid="{00000000-0005-0000-0000-000034180000}"/>
    <cellStyle name="_Умум ОК_Копия ТАБЛИЦА (ЛОКАЛИЗАЦИЯ 2011)_Приложение _1+Свод МЭ (Охирги)" xfId="10502" xr:uid="{00000000-0005-0000-0000-000035180000}"/>
    <cellStyle name="_Умум ОК_Копия ТАБЛИЦА (ЛОКАЛИЗАЦИЯ 2011)_Приложение _1+Свод МЭ (Охирги)" xfId="10503" xr:uid="{00000000-0005-0000-0000-000036180000}"/>
    <cellStyle name="_Умум ОК_Новые виды продукции 957" xfId="10504" xr:uid="{00000000-0005-0000-0000-000037180000}"/>
    <cellStyle name="_Умум ОК_Новые виды продукции 957" xfId="10505" xr:uid="{00000000-0005-0000-0000-000038180000}"/>
    <cellStyle name="_Умум ОК_Новые виды продукции 957 2" xfId="10506" xr:uid="{00000000-0005-0000-0000-000039180000}"/>
    <cellStyle name="_Умум ОК_Новые виды продукции 957 2" xfId="10507" xr:uid="{00000000-0005-0000-0000-00003A180000}"/>
    <cellStyle name="_Умум ОК_объем экспорт" xfId="10508" xr:uid="{00000000-0005-0000-0000-00003B180000}"/>
    <cellStyle name="_Умум ОК_объем экспорт" xfId="10509" xr:uid="{00000000-0005-0000-0000-00003C180000}"/>
    <cellStyle name="_Умум ОК_Приложение №1+Свод" xfId="10510" xr:uid="{00000000-0005-0000-0000-00003D180000}"/>
    <cellStyle name="_Умум ОК_Приложение №1+Свод" xfId="10511" xr:uid="{00000000-0005-0000-0000-00003E180000}"/>
    <cellStyle name="_Умум ОК_Факт стат" xfId="3060" xr:uid="{00000000-0005-0000-0000-00003F180000}"/>
    <cellStyle name="_Умум ОК_Факт стат" xfId="3061" xr:uid="{00000000-0005-0000-0000-000040180000}"/>
    <cellStyle name="_Умум ОК_Факт стат 2" xfId="3062" xr:uid="{00000000-0005-0000-0000-000041180000}"/>
    <cellStyle name="_Умум ОК_Факт стат 2" xfId="3063" xr:uid="{00000000-0005-0000-0000-000042180000}"/>
    <cellStyle name="_Умум ОК_Факт стат_1.Рассмотрительные-1" xfId="10512" xr:uid="{00000000-0005-0000-0000-000043180000}"/>
    <cellStyle name="_Умум ОК_Факт стат_1.Рассмотрительные-1" xfId="10513" xr:uid="{00000000-0005-0000-0000-000044180000}"/>
    <cellStyle name="_Умум ОК_Факт стат_2014-2016 (18.11.2013)" xfId="10514" xr:uid="{00000000-0005-0000-0000-000045180000}"/>
    <cellStyle name="_Умум ОК_Факт стат_2014-2016 (18.11.2013)" xfId="10515" xr:uid="{00000000-0005-0000-0000-000046180000}"/>
    <cellStyle name="_Умум ОК_Факт стат_2014-2016 (18.11.2013)_Приложение _1+Свод МЭ (Охирги)" xfId="10516" xr:uid="{00000000-0005-0000-0000-000047180000}"/>
    <cellStyle name="_Умум ОК_Факт стат_2014-2016 (18.11.2013)_Приложение _1+Свод МЭ (Охирги)" xfId="10517" xr:uid="{00000000-0005-0000-0000-000048180000}"/>
    <cellStyle name="_Умум ОК_Факт стат_2014-2016 (20.09.2013г.ОВ)" xfId="10518" xr:uid="{00000000-0005-0000-0000-000049180000}"/>
    <cellStyle name="_Умум ОК_Факт стат_2014-2016 (20.09.2013г.ОВ)" xfId="10519" xr:uid="{00000000-0005-0000-0000-00004A180000}"/>
    <cellStyle name="_Умум ОК_Факт стат_2014-2016 (20.09.2013г.ОВ)_Приложение _1+Свод МЭ (Охирги)" xfId="10520" xr:uid="{00000000-0005-0000-0000-00004B180000}"/>
    <cellStyle name="_Умум ОК_Факт стат_2014-2016 (20.09.2013г.ОВ)_Приложение _1+Свод МЭ (Охирги)" xfId="10521" xr:uid="{00000000-0005-0000-0000-00004C180000}"/>
    <cellStyle name="_Умум ОК_Факт стат_2014-2016 (21.09.2013г.ОВ)" xfId="10522" xr:uid="{00000000-0005-0000-0000-00004D180000}"/>
    <cellStyle name="_Умум ОК_Факт стат_2014-2016 (21.09.2013г.ОВ)" xfId="10523" xr:uid="{00000000-0005-0000-0000-00004E180000}"/>
    <cellStyle name="_Умум ОК_Факт стат_2014-2016 (21.09.2013г.ОВ)_Приложение _1+Свод МЭ (Охирги)" xfId="10524" xr:uid="{00000000-0005-0000-0000-00004F180000}"/>
    <cellStyle name="_Умум ОК_Факт стат_2014-2016 (21.09.2013г.ОВ)_Приложение _1+Свод МЭ (Охирги)" xfId="10525" xr:uid="{00000000-0005-0000-0000-000050180000}"/>
    <cellStyle name="_Умум ОК_Факт стат_2014-2016 (илова 1)" xfId="10526" xr:uid="{00000000-0005-0000-0000-000051180000}"/>
    <cellStyle name="_Умум ОК_Факт стат_2014-2016 (илова 1)" xfId="10527" xr:uid="{00000000-0005-0000-0000-000052180000}"/>
    <cellStyle name="_Умум ОК_Факт стат_2014-2016 (илова 1)_Приложение _1+Свод МЭ (Охирги)" xfId="10528" xr:uid="{00000000-0005-0000-0000-000053180000}"/>
    <cellStyle name="_Умум ОК_Факт стат_2014-2016 (илова 1)_Приложение _1+Свод МЭ (Охирги)" xfId="10529" xr:uid="{00000000-0005-0000-0000-000054180000}"/>
    <cellStyle name="_Умум ОК_Факт стат_2014-2016 (илова 1в1)" xfId="10530" xr:uid="{00000000-0005-0000-0000-000055180000}"/>
    <cellStyle name="_Умум ОК_Факт стат_2014-2016 (илова 1в1)" xfId="10531" xr:uid="{00000000-0005-0000-0000-000056180000}"/>
    <cellStyle name="_Умум ОК_Факт стат_2014-2016 (илова 1в1)_Приложение _1+Свод МЭ (Охирги)" xfId="10532" xr:uid="{00000000-0005-0000-0000-000057180000}"/>
    <cellStyle name="_Умум ОК_Факт стат_2014-2016 (илова 1в1)_Приложение _1+Свод МЭ (Охирги)" xfId="10533" xr:uid="{00000000-0005-0000-0000-000058180000}"/>
    <cellStyle name="_Умум ОК_Факт стат_ИМПОРТОЗАМЕЩЕНИЕ" xfId="10534" xr:uid="{00000000-0005-0000-0000-000059180000}"/>
    <cellStyle name="_Умум ОК_Факт стат_ИМПОРТОЗАМЕЩЕНИЕ" xfId="10535" xr:uid="{00000000-0005-0000-0000-00005A180000}"/>
    <cellStyle name="_Умум ОК_Факт стат_ИП 2014гг_19112013" xfId="3064" xr:uid="{00000000-0005-0000-0000-00005B180000}"/>
    <cellStyle name="_Умум ОК_Факт стат_ИП 2014гг_19112013" xfId="3065" xr:uid="{00000000-0005-0000-0000-00005C180000}"/>
    <cellStyle name="_Умум ОК_Факт стат_Новые виды продукции 957" xfId="10536" xr:uid="{00000000-0005-0000-0000-00005D180000}"/>
    <cellStyle name="_Умум ОК_Факт стат_Новые виды продукции 957" xfId="10537" xr:uid="{00000000-0005-0000-0000-00005E180000}"/>
    <cellStyle name="_Умум ОК_Факт стат_Новые виды продукции 957 2" xfId="10538" xr:uid="{00000000-0005-0000-0000-00005F180000}"/>
    <cellStyle name="_Умум ОК_Факт стат_Новые виды продукции 957 2" xfId="10539" xr:uid="{00000000-0005-0000-0000-000060180000}"/>
    <cellStyle name="_Умум ОК_Факт стат_объем экспорт" xfId="10540" xr:uid="{00000000-0005-0000-0000-000061180000}"/>
    <cellStyle name="_Умум ОК_Факт стат_объем экспорт" xfId="10541" xr:uid="{00000000-0005-0000-0000-000062180000}"/>
    <cellStyle name="_Умум ОК_Факт стат_перечень" xfId="3066" xr:uid="{00000000-0005-0000-0000-000063180000}"/>
    <cellStyle name="_Умум ОК_Факт стат_перечень" xfId="3067" xr:uid="{00000000-0005-0000-0000-000064180000}"/>
    <cellStyle name="_Умум ОК_Факт стат_Приложение _1+Свод МЭ (Охирги)" xfId="10542" xr:uid="{00000000-0005-0000-0000-000065180000}"/>
    <cellStyle name="_Умум ОК_Факт стат_Приложение _1+Свод МЭ (Охирги)" xfId="10543" xr:uid="{00000000-0005-0000-0000-000066180000}"/>
    <cellStyle name="_Умум ОК_Факт стат_Приложение №1+Свод" xfId="10544" xr:uid="{00000000-0005-0000-0000-000067180000}"/>
    <cellStyle name="_Умум ОК_Факт стат_Приложение №1+Свод" xfId="10545" xr:uid="{00000000-0005-0000-0000-000068180000}"/>
    <cellStyle name="_Умум ОК_Факт стат_Приложение_2" xfId="10546" xr:uid="{00000000-0005-0000-0000-000069180000}"/>
    <cellStyle name="_Умум ОК_Факт стат_Приложение_2" xfId="10547" xr:uid="{00000000-0005-0000-0000-00006A180000}"/>
    <cellStyle name="_Умум ОК_Факт стат_Приложение_2 2" xfId="10548" xr:uid="{00000000-0005-0000-0000-00006B180000}"/>
    <cellStyle name="_Умум ОК_Факт стат_Приложение_2 2" xfId="10549" xr:uid="{00000000-0005-0000-0000-00006C180000}"/>
    <cellStyle name="_Умум ОК_Факт стат_Приложение_2_Приложение _1+Свод МЭ (Охирги)" xfId="10550" xr:uid="{00000000-0005-0000-0000-00006D180000}"/>
    <cellStyle name="_Умум ОК_Факт стат_Приложение_2_Приложение _1+Свод МЭ (Охирги)" xfId="10551" xr:uid="{00000000-0005-0000-0000-00006E180000}"/>
    <cellStyle name="_Умум ОК_Факт стат_Приложения 1-3 к проекту ПП 11.07.2011" xfId="10552" xr:uid="{00000000-0005-0000-0000-00006F180000}"/>
    <cellStyle name="_Умум ОК_Факт стат_Приложения 1-3 к проекту ПП 11.07.2011" xfId="10553" xr:uid="{00000000-0005-0000-0000-000070180000}"/>
    <cellStyle name="_Умум ОК_Факт стат_Приложения 1-3 к проекту ПП 11.07.2011 2" xfId="10554" xr:uid="{00000000-0005-0000-0000-000071180000}"/>
    <cellStyle name="_Умум ОК_Факт стат_Приложения 1-3 к проекту ПП 11.07.2011 2" xfId="10555" xr:uid="{00000000-0005-0000-0000-000072180000}"/>
    <cellStyle name="_Умум ОК_Факт стат_Приложения 1-3 к проекту ПП 11.07.2011_Приложение _1+Свод МЭ (Охирги)" xfId="10556" xr:uid="{00000000-0005-0000-0000-000073180000}"/>
    <cellStyle name="_Умум ОК_Факт стат_Приложения 1-3 к проекту ПП 11.07.2011_Приложение _1+Свод МЭ (Охирги)" xfId="10557" xr:uid="{00000000-0005-0000-0000-000074180000}"/>
    <cellStyle name="_Умум ОК_Факт стат_Приложения к постановлению" xfId="10558" xr:uid="{00000000-0005-0000-0000-000075180000}"/>
    <cellStyle name="_Умум ОК_Факт стат_Приложения к постановлению" xfId="10559" xr:uid="{00000000-0005-0000-0000-000076180000}"/>
    <cellStyle name="_Умум ОК_Факт стат_Приложения к постановлению 1-3" xfId="10560" xr:uid="{00000000-0005-0000-0000-000077180000}"/>
    <cellStyle name="_Умум ОК_Факт стат_Приложения к постановлению 1-3" xfId="10561" xr:uid="{00000000-0005-0000-0000-000078180000}"/>
    <cellStyle name="_Умум ОК_Факт стат_Приложения к постановлению 1-3 2" xfId="10562" xr:uid="{00000000-0005-0000-0000-000079180000}"/>
    <cellStyle name="_Умум ОК_Факт стат_Приложения к постановлению 1-3 2" xfId="10563" xr:uid="{00000000-0005-0000-0000-00007A180000}"/>
    <cellStyle name="_Умум ОК_Факт стат_Приложения к постановлению 1-3_Приложение _1+Свод МЭ (Охирги)" xfId="10564" xr:uid="{00000000-0005-0000-0000-00007B180000}"/>
    <cellStyle name="_Умум ОК_Факт стат_Приложения к постановлению 1-3_Приложение _1+Свод МЭ (Охирги)" xfId="10565" xr:uid="{00000000-0005-0000-0000-00007C180000}"/>
    <cellStyle name="_Умум ОК_Факт стат_Приложения к постановлению 2" xfId="10566" xr:uid="{00000000-0005-0000-0000-00007D180000}"/>
    <cellStyle name="_Умум ОК_Факт стат_Приложения к постановлению 2" xfId="10567" xr:uid="{00000000-0005-0000-0000-00007E180000}"/>
    <cellStyle name="_Умум ОК_Факт стат_Приложения к постановлению- Азимову" xfId="10568" xr:uid="{00000000-0005-0000-0000-00007F180000}"/>
    <cellStyle name="_Умум ОК_Факт стат_Приложения к постановлению- Азимову" xfId="10569" xr:uid="{00000000-0005-0000-0000-000080180000}"/>
    <cellStyle name="_Умум ОК_Факт стат_Приложения к постановлению- Азимову 2" xfId="10570" xr:uid="{00000000-0005-0000-0000-000081180000}"/>
    <cellStyle name="_Умум ОК_Факт стат_Приложения к постановлению- Азимову 2" xfId="10571" xr:uid="{00000000-0005-0000-0000-000082180000}"/>
    <cellStyle name="_Умум ОК_Факт стат_Приложения к постановлению- Азимову 2 2" xfId="10572" xr:uid="{00000000-0005-0000-0000-000083180000}"/>
    <cellStyle name="_Умум ОК_Факт стат_Приложения к постановлению- Азимову 2 2" xfId="10573" xr:uid="{00000000-0005-0000-0000-000084180000}"/>
    <cellStyle name="_Умум ОК_Факт стат_Приложения к постановлению- Азимову 2_Приложение _1+Свод МЭ (Охирги)" xfId="10574" xr:uid="{00000000-0005-0000-0000-000085180000}"/>
    <cellStyle name="_Умум ОК_Факт стат_Приложения к постановлению- Азимову 2_Приложение _1+Свод МЭ (Охирги)" xfId="10575" xr:uid="{00000000-0005-0000-0000-000086180000}"/>
    <cellStyle name="_Умум ОК_Факт стат_Приложения к постановлению- Азимову 3" xfId="10576" xr:uid="{00000000-0005-0000-0000-000087180000}"/>
    <cellStyle name="_Умум ОК_Факт стат_Приложения к постановлению- Азимову 3" xfId="10577" xr:uid="{00000000-0005-0000-0000-000088180000}"/>
    <cellStyle name="_Умум ОК_Факт стат_Приложения к постановлению- Азимову_Приложение _1+Свод МЭ (Охирги)" xfId="10578" xr:uid="{00000000-0005-0000-0000-000089180000}"/>
    <cellStyle name="_Умум ОК_Факт стат_Приложения к постановлению- Азимову_Приложение _1+Свод МЭ (Охирги)" xfId="10579" xr:uid="{00000000-0005-0000-0000-00008A180000}"/>
    <cellStyle name="_Умум ОК_Факт стат_Приложения к постановлению посл." xfId="10580" xr:uid="{00000000-0005-0000-0000-00008B180000}"/>
    <cellStyle name="_Умум ОК_Факт стат_Приложения к постановлению посл." xfId="10581" xr:uid="{00000000-0005-0000-0000-00008C180000}"/>
    <cellStyle name="_Умум ОК_Факт стат_Приложения к постановлению посл. 2" xfId="10582" xr:uid="{00000000-0005-0000-0000-00008D180000}"/>
    <cellStyle name="_Умум ОК_Факт стат_Приложения к постановлению посл. 2" xfId="10583" xr:uid="{00000000-0005-0000-0000-00008E180000}"/>
    <cellStyle name="_Умум ОК_Факт стат_Приложения к постановлению посл._Приложение _1+Свод МЭ (Охирги)" xfId="10584" xr:uid="{00000000-0005-0000-0000-00008F180000}"/>
    <cellStyle name="_Умум ОК_Факт стат_Приложения к постановлению посл._Приложение _1+Свод МЭ (Охирги)" xfId="10585" xr:uid="{00000000-0005-0000-0000-000090180000}"/>
    <cellStyle name="_Умум ОК_Факт стат_Приложения к постановлению_Приложение _1+Свод МЭ (Охирги)" xfId="10586" xr:uid="{00000000-0005-0000-0000-000091180000}"/>
    <cellStyle name="_Умум ОК_Факт стат_Приложения к постановлению_Приложение _1+Свод МЭ (Охирги)" xfId="10587" xr:uid="{00000000-0005-0000-0000-000092180000}"/>
    <cellStyle name="_Умум ОК_Факт стат_Рассмотрительные таблицы" xfId="10588" xr:uid="{00000000-0005-0000-0000-000093180000}"/>
    <cellStyle name="_Умум ОК_Факт стат_Рассмотрительные таблицы" xfId="10589" xr:uid="{00000000-0005-0000-0000-000094180000}"/>
    <cellStyle name="_Умум ОК_Факт стат_Сводная_(Кол-во)" xfId="3068" xr:uid="{00000000-0005-0000-0000-000095180000}"/>
    <cellStyle name="_Умум ОК_Факт стат_Сводная_(Кол-во)" xfId="3069" xr:uid="{00000000-0005-0000-0000-000096180000}"/>
    <cellStyle name="_Умум ОК_Факт стат_Сводный 2013 (ПСД)" xfId="3070" xr:uid="{00000000-0005-0000-0000-000097180000}"/>
    <cellStyle name="_Умум ОК_Факт стат_Сводный 2013 (ПСД)" xfId="3071" xr:uid="{00000000-0005-0000-0000-000098180000}"/>
    <cellStyle name="_уточн.Натур объемы для МЭ 2012-2015гг(13.06.12)_от добычи" xfId="3072" xr:uid="{00000000-0005-0000-0000-000099180000}"/>
    <cellStyle name="_уточн.Натур объемы для МЭ 2012-2015гг(13.06.12)_от добычи" xfId="3073" xr:uid="{00000000-0005-0000-0000-00009A180000}"/>
    <cellStyle name="_УХКМ ва БИО форма 01. 02. 09" xfId="3074" xr:uid="{00000000-0005-0000-0000-00009B180000}"/>
    <cellStyle name="_УХКМ ва БИО форма 01. 02. 09" xfId="3075" xr:uid="{00000000-0005-0000-0000-00009C180000}"/>
    <cellStyle name="_УХКМ ва БИО форма 01. 02. 09" xfId="3076" xr:uid="{00000000-0005-0000-0000-00009D180000}"/>
    <cellStyle name="_УХКМ ва БИО форма 01. 02. 09" xfId="3077" xr:uid="{00000000-0005-0000-0000-00009E180000}"/>
    <cellStyle name="_Факт 2006 йилга олганлар" xfId="3078" xr:uid="{00000000-0005-0000-0000-00009F180000}"/>
    <cellStyle name="_Факт 2006 йилга олганлар" xfId="3079" xr:uid="{00000000-0005-0000-0000-0000A0180000}"/>
    <cellStyle name="_Факт 2006 йилга олганлар" xfId="3080" xr:uid="{00000000-0005-0000-0000-0000A1180000}"/>
    <cellStyle name="_Факт 2006 йилга олганлар" xfId="3081" xr:uid="{00000000-0005-0000-0000-0000A2180000}"/>
    <cellStyle name="_Факт 2006 йилга олганлар_Апрел кр такс иш хаки тулик 5.04.08 МБ га" xfId="3082" xr:uid="{00000000-0005-0000-0000-0000A3180000}"/>
    <cellStyle name="_Факт 2006 йилга олганлар_Апрел кр такс иш хаки тулик 5.04.08 МБ га" xfId="3083" xr:uid="{00000000-0005-0000-0000-0000A4180000}"/>
    <cellStyle name="_Факт 2006 йилга олганлар_Апрел кр такс иш хаки тулик 5.04.08 МБ га" xfId="3084" xr:uid="{00000000-0005-0000-0000-0000A5180000}"/>
    <cellStyle name="_Факт 2006 йилга олганлар_Апрел кр такс иш хаки тулик 5.04.08 МБ га" xfId="3085" xr:uid="{00000000-0005-0000-0000-0000A6180000}"/>
    <cellStyle name="_Факт 2006 йилга олганлар_ЛИЗИНГ МОНИТОРИНГИ-1.11.08й русумлар буйича" xfId="3086" xr:uid="{00000000-0005-0000-0000-0000A7180000}"/>
    <cellStyle name="_Факт 2006 йилга олганлар_ЛИЗИНГ МОНИТОРИНГИ-1.11.08й русумлар буйича" xfId="3087" xr:uid="{00000000-0005-0000-0000-0000A8180000}"/>
    <cellStyle name="_Факт 2006 йилга олганлар_ЛИЗИНГ МОНИТОРИНГИ-1.11.08й русумлар буйича" xfId="3088" xr:uid="{00000000-0005-0000-0000-0000A9180000}"/>
    <cellStyle name="_Факт 2006 йилга олганлар_ЛИЗИНГ МОНИТОРИНГИ-1.11.08й русумлар буйича" xfId="3089" xr:uid="{00000000-0005-0000-0000-0000AA180000}"/>
    <cellStyle name="_Факт 2006 йилга олганлар_УХКМ ва БИО форма 01. 02. 09" xfId="3090" xr:uid="{00000000-0005-0000-0000-0000AB180000}"/>
    <cellStyle name="_Факт 2006 йилга олганлар_УХКМ ва БИО форма 01. 02. 09" xfId="3091" xr:uid="{00000000-0005-0000-0000-0000AC180000}"/>
    <cellStyle name="_Факт 2006 йилга олганлар_УХКМ ва БИО форма 01. 02. 09" xfId="3092" xr:uid="{00000000-0005-0000-0000-0000AD180000}"/>
    <cellStyle name="_Факт 2006 йилга олганлар_УХКМ ва БИО форма 01. 02. 09" xfId="3093" xr:uid="{00000000-0005-0000-0000-0000AE180000}"/>
    <cellStyle name="_Факт стат" xfId="3094" xr:uid="{00000000-0005-0000-0000-0000AF180000}"/>
    <cellStyle name="_Факт стат" xfId="3095" xr:uid="{00000000-0005-0000-0000-0000B0180000}"/>
    <cellStyle name="_Факт стат_ИМПОРТОЗАМЕЩЕНИЕ" xfId="10590" xr:uid="{00000000-0005-0000-0000-0000B1180000}"/>
    <cellStyle name="_Факт стат_ИМПОРТОЗАМЕЩЕНИЕ" xfId="10591" xr:uid="{00000000-0005-0000-0000-0000B2180000}"/>
    <cellStyle name="_Факт стат_Новые виды продукции 957" xfId="10592" xr:uid="{00000000-0005-0000-0000-0000B3180000}"/>
    <cellStyle name="_Факт стат_Новые виды продукции 957" xfId="10593" xr:uid="{00000000-0005-0000-0000-0000B4180000}"/>
    <cellStyle name="_Факт стат_Новые виды продукции 957 2" xfId="10594" xr:uid="{00000000-0005-0000-0000-0000B5180000}"/>
    <cellStyle name="_Факт стат_Новые виды продукции 957 2" xfId="10595" xr:uid="{00000000-0005-0000-0000-0000B6180000}"/>
    <cellStyle name="_Факт стат_объем экспорт" xfId="10596" xr:uid="{00000000-0005-0000-0000-0000B7180000}"/>
    <cellStyle name="_Факт стат_объем экспорт" xfId="10597" xr:uid="{00000000-0005-0000-0000-0000B8180000}"/>
    <cellStyle name="_Факт стат_Приложение №1+Свод" xfId="10598" xr:uid="{00000000-0005-0000-0000-0000B9180000}"/>
    <cellStyle name="_Факт стат_Приложение №1+Свод" xfId="10599" xr:uid="{00000000-0005-0000-0000-0000BA180000}"/>
    <cellStyle name="_Факт стат_Приложения к постановлению- Азимову 2" xfId="10600" xr:uid="{00000000-0005-0000-0000-0000BB180000}"/>
    <cellStyle name="_Факт стат_Приложения к постановлению- Азимову 2" xfId="10601" xr:uid="{00000000-0005-0000-0000-0000BC180000}"/>
    <cellStyle name="_Факт стат_Приложения к постановлению- Азимову 2 2" xfId="10602" xr:uid="{00000000-0005-0000-0000-0000BD180000}"/>
    <cellStyle name="_Факт стат_Приложения к постановлению- Азимову 2 2" xfId="10603" xr:uid="{00000000-0005-0000-0000-0000BE180000}"/>
    <cellStyle name="_Факт стат_Приложения к постановлению- Азимову 2_Приложение _1+Свод МЭ (Охирги)" xfId="10604" xr:uid="{00000000-0005-0000-0000-0000BF180000}"/>
    <cellStyle name="_Факт стат_Приложения к постановлению- Азимову 2_Приложение _1+Свод МЭ (Охирги)" xfId="10605" xr:uid="{00000000-0005-0000-0000-0000C0180000}"/>
    <cellStyle name="_Факторний анализ за май" xfId="10606" xr:uid="{00000000-0005-0000-0000-0000C1180000}"/>
    <cellStyle name="_Факторний анализ за май" xfId="10607" xr:uid="{00000000-0005-0000-0000-0000C2180000}"/>
    <cellStyle name="_факторы2011 год" xfId="3096" xr:uid="{00000000-0005-0000-0000-0000C3180000}"/>
    <cellStyle name="_факторы2011 год" xfId="3097" xr:uid="{00000000-0005-0000-0000-0000C4180000}"/>
    <cellStyle name="_Фарғона" xfId="3098" xr:uid="{00000000-0005-0000-0000-0000C5180000}"/>
    <cellStyle name="_Фарғона" xfId="3099" xr:uid="{00000000-0005-0000-0000-0000C6180000}"/>
    <cellStyle name="_Форма-ЯИЎ ва бандлик" xfId="6645" xr:uid="{00000000-0005-0000-0000-0000C7180000}"/>
    <cellStyle name="_Форма-ЯИЎ ва бандлик" xfId="6646" xr:uid="{00000000-0005-0000-0000-0000C8180000}"/>
    <cellStyle name="_Химия-11" xfId="3100" xr:uid="{00000000-0005-0000-0000-0000C9180000}"/>
    <cellStyle name="_Химия-11" xfId="3101" xr:uid="{00000000-0005-0000-0000-0000CA180000}"/>
    <cellStyle name="_Химия-11" xfId="3102" xr:uid="{00000000-0005-0000-0000-0000CB180000}"/>
    <cellStyle name="_Химия-11" xfId="3103" xr:uid="{00000000-0005-0000-0000-0000CC180000}"/>
    <cellStyle name="_Химия-11_Апрел кр такс иш хаки тулик 5.04.08 МБ га" xfId="3104" xr:uid="{00000000-0005-0000-0000-0000CD180000}"/>
    <cellStyle name="_Химия-11_Апрел кр такс иш хаки тулик 5.04.08 МБ га" xfId="3105" xr:uid="{00000000-0005-0000-0000-0000CE180000}"/>
    <cellStyle name="_хлопок и газ" xfId="10608" xr:uid="{00000000-0005-0000-0000-0000CF180000}"/>
    <cellStyle name="_хлопок и газ" xfId="10609" xr:uid="{00000000-0005-0000-0000-0000D0180000}"/>
    <cellStyle name="_хлопок и газ_экспорт импорт_Голышев_девальвация_22.08.2013" xfId="10610" xr:uid="{00000000-0005-0000-0000-0000D1180000}"/>
    <cellStyle name="_хлопок и газ_экспорт импорт_Голышев_девальвация_22.08.2013" xfId="10611" xr:uid="{00000000-0005-0000-0000-0000D2180000}"/>
    <cellStyle name="_Чиким Апрел ойи котди" xfId="3106" xr:uid="{00000000-0005-0000-0000-0000D3180000}"/>
    <cellStyle name="_Чиким Апрел ойи котди" xfId="3107" xr:uid="{00000000-0005-0000-0000-0000D4180000}"/>
    <cellStyle name="_Чиким Апрел ойи котди" xfId="3108" xr:uid="{00000000-0005-0000-0000-0000D5180000}"/>
    <cellStyle name="_Чиким Апрел ойи котди" xfId="3109" xr:uid="{00000000-0005-0000-0000-0000D6180000}"/>
    <cellStyle name="_Чиким Апрел ойи котди_УХКМ ва БИО форма 01. 02. 09" xfId="3110" xr:uid="{00000000-0005-0000-0000-0000D7180000}"/>
    <cellStyle name="_Чиким Апрел ойи котди_УХКМ ва БИО форма 01. 02. 09" xfId="3111" xr:uid="{00000000-0005-0000-0000-0000D8180000}"/>
    <cellStyle name="_Чиким Апрел ойи котди_УХКМ ва БИО форма 01. 02. 09" xfId="3112" xr:uid="{00000000-0005-0000-0000-0000D9180000}"/>
    <cellStyle name="_Чиким Апрел ойи котди_УХКМ ва БИО форма 01. 02. 09" xfId="3113" xr:uid="{00000000-0005-0000-0000-0000DA180000}"/>
    <cellStyle name="_Чиким июн" xfId="3114" xr:uid="{00000000-0005-0000-0000-0000DB180000}"/>
    <cellStyle name="_Чиким июн" xfId="3115" xr:uid="{00000000-0005-0000-0000-0000DC180000}"/>
    <cellStyle name="_Чиким июн" xfId="3116" xr:uid="{00000000-0005-0000-0000-0000DD180000}"/>
    <cellStyle name="_Чиким июн" xfId="3117" xr:uid="{00000000-0005-0000-0000-0000DE180000}"/>
    <cellStyle name="_Чиким июн_Апрел кр такс иш хаки тулик 5.04.08 МБ га" xfId="3118" xr:uid="{00000000-0005-0000-0000-0000DF180000}"/>
    <cellStyle name="_Чиким июн_Апрел кр такс иш хаки тулик 5.04.08 МБ га" xfId="3119" xr:uid="{00000000-0005-0000-0000-0000E0180000}"/>
    <cellStyle name="_Чиким июн_Апрел кр такс иш хаки тулик 5.04.08 МБ га" xfId="3120" xr:uid="{00000000-0005-0000-0000-0000E1180000}"/>
    <cellStyle name="_Чиким июн_Апрел кр такс иш хаки тулик 5.04.08 МБ га" xfId="3121" xr:uid="{00000000-0005-0000-0000-0000E2180000}"/>
    <cellStyle name="_Чиким июн_ЛИЗИНГ МОНИТОРИНГИ-1.11.08й русумлар буйича" xfId="3122" xr:uid="{00000000-0005-0000-0000-0000E3180000}"/>
    <cellStyle name="_Чиким июн_ЛИЗИНГ МОНИТОРИНГИ-1.11.08й русумлар буйича" xfId="3123" xr:uid="{00000000-0005-0000-0000-0000E4180000}"/>
    <cellStyle name="_Чиким июн_ЛИЗИНГ МОНИТОРИНГИ-1.11.08й русумлар буйича" xfId="3124" xr:uid="{00000000-0005-0000-0000-0000E5180000}"/>
    <cellStyle name="_Чиким июн_ЛИЗИНГ МОНИТОРИНГИ-1.11.08й русумлар буйича" xfId="3125" xr:uid="{00000000-0005-0000-0000-0000E6180000}"/>
    <cellStyle name="_Чиким июн_УХКМ ва БИО форма 01. 02. 09" xfId="3126" xr:uid="{00000000-0005-0000-0000-0000E7180000}"/>
    <cellStyle name="_Чиким июн_УХКМ ва БИО форма 01. 02. 09" xfId="3127" xr:uid="{00000000-0005-0000-0000-0000E8180000}"/>
    <cellStyle name="_Чиким июн_УХКМ ва БИО форма 01. 02. 09" xfId="3128" xr:uid="{00000000-0005-0000-0000-0000E9180000}"/>
    <cellStyle name="_Чиким июн_УХКМ ва БИО форма 01. 02. 09" xfId="3129" xr:uid="{00000000-0005-0000-0000-0000EA180000}"/>
    <cellStyle name="_экспорт 1кв. 2010г.-важн.-22.04.Ризаев" xfId="10612" xr:uid="{00000000-0005-0000-0000-0000EB180000}"/>
    <cellStyle name="_экспорт 1кв. 2010г.-важн.-22.04.Ризаев" xfId="10613" xr:uid="{00000000-0005-0000-0000-0000EC180000}"/>
    <cellStyle name="_экспорт 1кв. 2010г.-важн.-22.04.Ризаев_01 МЕСЯЦЕВ_ИМОМУ" xfId="10614" xr:uid="{00000000-0005-0000-0000-0000ED180000}"/>
    <cellStyle name="_экспорт 1кв. 2010г.-важн.-22.04.Ризаев_01 МЕСЯЦЕВ_ИМОМУ" xfId="10615" xr:uid="{00000000-0005-0000-0000-0000EE180000}"/>
    <cellStyle name="_экспорт 1кв. 2010г.-важн.-22.04.Ризаев_Март 2012г" xfId="10616" xr:uid="{00000000-0005-0000-0000-0000EF180000}"/>
    <cellStyle name="_экспорт 1кв. 2010г.-важн.-22.04.Ризаев_Март 2012г" xfId="10617" xr:uid="{00000000-0005-0000-0000-0000F0180000}"/>
    <cellStyle name="_экспорт 1кв. 2010г.-важн.-22.04.Ризаев_Март 2012г_полугодие_КМ_06.05.2013_окончат 07.06" xfId="10618" xr:uid="{00000000-0005-0000-0000-0000F1180000}"/>
    <cellStyle name="_экспорт 1кв. 2010г.-важн.-22.04.Ризаев_Март 2012г_полугодие_КМ_06.05.2013_окончат 07.06" xfId="10619" xr:uid="{00000000-0005-0000-0000-0000F2180000}"/>
    <cellStyle name="_экспорт 1кв. 2010г.-важн.-22.04.Ризаев_Март 2012г_полугодие_КМ_06.05.2013_окончат 07.06_Январь - декабрь 2013г" xfId="10620" xr:uid="{00000000-0005-0000-0000-0000F3180000}"/>
    <cellStyle name="_экспорт 1кв. 2010г.-важн.-22.04.Ризаев_Март 2012г_полугодие_КМ_06.05.2013_окончат 07.06_Январь - декабрь 2013г" xfId="10621" xr:uid="{00000000-0005-0000-0000-0000F4180000}"/>
    <cellStyle name="_экспорт 1кв. 2010г.-важн.-22.04.Ризаев_Март 2012г_полугодие_КМ_06.05.2013_окончат 07.06_Январь 2014г. 1-20 дней" xfId="10622" xr:uid="{00000000-0005-0000-0000-0000F5180000}"/>
    <cellStyle name="_экспорт 1кв. 2010г.-важн.-22.04.Ризаев_Март 2012г_полугодие_КМ_06.05.2013_окончат 07.06_Январь 2014г. 1-20 дней" xfId="10623" xr:uid="{00000000-0005-0000-0000-0000F6180000}"/>
    <cellStyle name="_экспорт 1кв. 2010г.-важн.-22.04.Ризаев_Март 2012г_Январь - декабрь 2013г" xfId="10624" xr:uid="{00000000-0005-0000-0000-0000F7180000}"/>
    <cellStyle name="_экспорт 1кв. 2010г.-важн.-22.04.Ризаев_Март 2012г_Январь - декабрь 2013г" xfId="10625" xr:uid="{00000000-0005-0000-0000-0000F8180000}"/>
    <cellStyle name="_экспорт 1кв. 2010г.-важн.-22.04.Ризаев_Март 2012г_Январь 2014г" xfId="10626" xr:uid="{00000000-0005-0000-0000-0000F9180000}"/>
    <cellStyle name="_экспорт 1кв. 2010г.-важн.-22.04.Ризаев_Март 2012г_Январь 2014г" xfId="10627" xr:uid="{00000000-0005-0000-0000-0000FA180000}"/>
    <cellStyle name="_экспорт 1кв. 2010г.-важн.-22.04.Ризаев_Март 2012г_Январь 2014г. 1-20 дней" xfId="10628" xr:uid="{00000000-0005-0000-0000-0000FB180000}"/>
    <cellStyle name="_экспорт 1кв. 2010г.-важн.-22.04.Ризаев_Март 2012г_Январь 2014г. 1-20 дней" xfId="10629" xr:uid="{00000000-0005-0000-0000-0000FC180000}"/>
    <cellStyle name="_экспорт 1кв. 2010г.-важн.-22.04.Ризаев_Март 2012г_Январь 2014г_Январь 2014г. 1-20 дней" xfId="10630" xr:uid="{00000000-0005-0000-0000-0000FD180000}"/>
    <cellStyle name="_экспорт 1кв. 2010г.-важн.-22.04.Ризаев_Март 2012г_Январь 2014г_Январь 2014г. 1-20 дней" xfId="10631" xr:uid="{00000000-0005-0000-0000-0000FE180000}"/>
    <cellStyle name="_экспорт 1кв. 2010г.-важн.-22.04.Ризаев_Январь - декабрь 2013г" xfId="10632" xr:uid="{00000000-0005-0000-0000-0000FF180000}"/>
    <cellStyle name="_экспорт 1кв. 2010г.-важн.-22.04.Ризаев_Январь - декабрь 2013г" xfId="10633" xr:uid="{00000000-0005-0000-0000-000000190000}"/>
    <cellStyle name="_экспорт 1кв. 2010г.-важн.-22.04.Ризаев_Январь 2014г. 1-20 дней" xfId="10634" xr:uid="{00000000-0005-0000-0000-000001190000}"/>
    <cellStyle name="_экспорт 1кв. 2010г.-важн.-22.04.Ризаев_Январь 2014г. 1-20 дней" xfId="10635" xr:uid="{00000000-0005-0000-0000-000002190000}"/>
    <cellStyle name="_экспорт импорт_Голышев_девальвация_22.08.2013" xfId="10636" xr:uid="{00000000-0005-0000-0000-000003190000}"/>
    <cellStyle name="_экспорт импорт_Голышев_девальвация_22.08.2013" xfId="10637" xr:uid="{00000000-0005-0000-0000-000004190000}"/>
    <cellStyle name="_экспорт_импорт-30.12_с учетом замечаний Голышева-ожид" xfId="10638" xr:uid="{00000000-0005-0000-0000-000005190000}"/>
    <cellStyle name="_экспорт_импорт-30.12_с учетом замечаний Голышева-ожид" xfId="10639" xr:uid="{00000000-0005-0000-0000-000006190000}"/>
    <cellStyle name="_экспорт_импорт-30.12_с учетом замечаний Голышева-ожид_импорт_2013_аппарат" xfId="10640" xr:uid="{00000000-0005-0000-0000-000007190000}"/>
    <cellStyle name="_экспорт_импорт-30.12_с учетом замечаний Голышева-ожид_импорт_2013_аппарат" xfId="10641" xr:uid="{00000000-0005-0000-0000-000008190000}"/>
    <cellStyle name="_экспорт_импорт-30.12_с учетом замечаний Голышева-ожид_импорт_2013_реальный" xfId="10642" xr:uid="{00000000-0005-0000-0000-000009190000}"/>
    <cellStyle name="_экспорт_импорт-30.12_с учетом замечаний Голышева-ожид_импорт_2013_реальный" xfId="10643" xr:uid="{00000000-0005-0000-0000-00000A190000}"/>
    <cellStyle name="_Энг охирги экипаж-1" xfId="3130" xr:uid="{00000000-0005-0000-0000-00000B190000}"/>
    <cellStyle name="_Энг охирги экипаж-1" xfId="3131" xr:uid="{00000000-0005-0000-0000-00000C190000}"/>
    <cellStyle name="_Энг охирги экипаж-1" xfId="3132" xr:uid="{00000000-0005-0000-0000-00000D190000}"/>
    <cellStyle name="_Энг охирги экипаж-1" xfId="3133" xr:uid="{00000000-0005-0000-0000-00000E190000}"/>
    <cellStyle name="_Энг охирги экипаж-1_УХКМ ва БИО форма 01. 02. 09" xfId="3134" xr:uid="{00000000-0005-0000-0000-00000F190000}"/>
    <cellStyle name="_Энг охирги экипаж-1_УХКМ ва БИО форма 01. 02. 09" xfId="3135" xr:uid="{00000000-0005-0000-0000-000010190000}"/>
    <cellStyle name="_Энг охирги экипаж-1_УХКМ ва БИО форма 01. 02. 09" xfId="3136" xr:uid="{00000000-0005-0000-0000-000011190000}"/>
    <cellStyle name="_Энг охирги экипаж-1_УХКМ ва БИО форма 01. 02. 09" xfId="3137" xr:uid="{00000000-0005-0000-0000-000012190000}"/>
    <cellStyle name="_янв_обл" xfId="10644" xr:uid="{00000000-0005-0000-0000-000013190000}"/>
    <cellStyle name="_янв_обл" xfId="10645" xr:uid="{00000000-0005-0000-0000-000014190000}"/>
    <cellStyle name="_янв_обл_12 книга1" xfId="10646" xr:uid="{00000000-0005-0000-0000-000015190000}"/>
    <cellStyle name="_янв_обл_12 книга1" xfId="10647" xr:uid="{00000000-0005-0000-0000-000016190000}"/>
    <cellStyle name="_янв_обл_2 полугодие" xfId="10648" xr:uid="{00000000-0005-0000-0000-000017190000}"/>
    <cellStyle name="_янв_обл_2 полугодие" xfId="10649" xr:uid="{00000000-0005-0000-0000-000018190000}"/>
    <cellStyle name="_янв_обл_exp 2013" xfId="10650" xr:uid="{00000000-0005-0000-0000-000019190000}"/>
    <cellStyle name="_янв_обл_exp 2013" xfId="10651" xr:uid="{00000000-0005-0000-0000-00001A190000}"/>
    <cellStyle name="_янв_обл_декабрь_обл" xfId="10652" xr:uid="{00000000-0005-0000-0000-00001B190000}"/>
    <cellStyle name="_янв_обл_декабрь_обл" xfId="10653" xr:uid="{00000000-0005-0000-0000-00001C190000}"/>
    <cellStyle name="_янв_обл_территории_сентябрь" xfId="10654" xr:uid="{00000000-0005-0000-0000-00001D190000}"/>
    <cellStyle name="_янв_обл_территории_сентябрь" xfId="10655" xr:uid="{00000000-0005-0000-0000-00001E190000}"/>
    <cellStyle name="_Январь 2012г" xfId="10656" xr:uid="{00000000-0005-0000-0000-00001F190000}"/>
    <cellStyle name="_Январь 2012г" xfId="10657" xr:uid="{00000000-0005-0000-0000-000020190000}"/>
    <cellStyle name="_Январь 2012г_Январь - декабрь 2013г" xfId="10658" xr:uid="{00000000-0005-0000-0000-000021190000}"/>
    <cellStyle name="_Январь 2012г_Январь - декабрь 2013г" xfId="10659" xr:uid="{00000000-0005-0000-0000-000022190000}"/>
    <cellStyle name="_Январь 2012г_Январь 2014г. 1-20 дней" xfId="10660" xr:uid="{00000000-0005-0000-0000-000023190000}"/>
    <cellStyle name="_Январь 2012г_Январь 2014г. 1-20 дней" xfId="10661" xr:uid="{00000000-0005-0000-0000-000024190000}"/>
    <cellStyle name="" xfId="3138" xr:uid="{00000000-0005-0000-0000-000025190000}"/>
    <cellStyle name="" xfId="3139" xr:uid="{00000000-0005-0000-0000-000026190000}"/>
    <cellStyle name=" 2" xfId="3140" xr:uid="{00000000-0005-0000-0000-000027190000}"/>
    <cellStyle name=" 3" xfId="3141" xr:uid="{00000000-0005-0000-0000-000028190000}"/>
    <cellStyle name="_05,06,2007 йилга сводка Дустлик 2" xfId="3142" xr:uid="{00000000-0005-0000-0000-000029190000}"/>
    <cellStyle name="_05,06,2007 йилга сводка Дустлик 2" xfId="3143" xr:uid="{00000000-0005-0000-0000-00002A190000}"/>
    <cellStyle name="_1 август 2006 йилдан" xfId="3144" xr:uid="{00000000-0005-0000-0000-00002B190000}"/>
    <cellStyle name="_1 август 2006 йилдан" xfId="3145" xr:uid="{00000000-0005-0000-0000-00002C190000}"/>
    <cellStyle name="_1 август 2006 йилдан_УХКМ ва БИО форма 01. 02. 09" xfId="3146" xr:uid="{00000000-0005-0000-0000-00002D190000}"/>
    <cellStyle name="_1 август 2006 йилдан_УХКМ ва БИО форма 01. 02. 09" xfId="3147" xr:uid="{00000000-0005-0000-0000-00002E190000}"/>
    <cellStyle name="_1 августга бешта формани бошкатдан тайёрланди" xfId="3148" xr:uid="{00000000-0005-0000-0000-00002F190000}"/>
    <cellStyle name="_1 августга бешта формани бошкатдан тайёрланди" xfId="3149" xr:uid="{00000000-0005-0000-0000-000030190000}"/>
    <cellStyle name="_1 августга бешта формани бошкатдан тайёрланди_УХКМ ва БИО форма 01. 02. 09" xfId="3150" xr:uid="{00000000-0005-0000-0000-000031190000}"/>
    <cellStyle name="_1 августга бешта формани бошкатдан тайёрланди_УХКМ ва БИО форма 01. 02. 09" xfId="3151" xr:uid="{00000000-0005-0000-0000-000032190000}"/>
    <cellStyle name="_1. Сводная для регионов" xfId="3152" xr:uid="{00000000-0005-0000-0000-000033190000}"/>
    <cellStyle name="_12.05.06" xfId="3153" xr:uid="{00000000-0005-0000-0000-000034190000}"/>
    <cellStyle name="_12.05.06_Апрел кр такс иш хаки тулик 5.04.08 МБ га" xfId="3154" xr:uid="{00000000-0005-0000-0000-000035190000}"/>
    <cellStyle name="_12.05.06_Апрел кр такс иш хаки тулик 5.04.08 МБ га" xfId="3155" xr:uid="{00000000-0005-0000-0000-000036190000}"/>
    <cellStyle name="_12.05.06_ЛИЗИНГ МОНИТОРИНГИ-1.11.08й русумлар буйича" xfId="3156" xr:uid="{00000000-0005-0000-0000-000037190000}"/>
    <cellStyle name="_12.05.06_ЛИЗИНГ МОНИТОРИНГИ-1.11.08й русумлар буйича" xfId="3157" xr:uid="{00000000-0005-0000-0000-000038190000}"/>
    <cellStyle name="_12.05.06_УХКМ ва БИО форма 01. 02. 09" xfId="3158" xr:uid="{00000000-0005-0000-0000-000039190000}"/>
    <cellStyle name="_12.05.06_УХКМ ва БИО форма 01. 02. 09" xfId="3159" xr:uid="{00000000-0005-0000-0000-00003A190000}"/>
    <cellStyle name="_15-05-07 га форма" xfId="3160" xr:uid="{00000000-0005-0000-0000-00003B190000}"/>
    <cellStyle name="_15-05-07 га форма" xfId="3161" xr:uid="{00000000-0005-0000-0000-00003C190000}"/>
    <cellStyle name="_15-05-07 га форма_УХКМ ва БИО форма 01. 02. 09" xfId="3162" xr:uid="{00000000-0005-0000-0000-00003D190000}"/>
    <cellStyle name="_15-05-07 га форма_УХКМ ва БИО форма 01. 02. 09" xfId="3163" xr:uid="{00000000-0005-0000-0000-00003E190000}"/>
    <cellStyle name="_17,09,2006" xfId="3164" xr:uid="{00000000-0005-0000-0000-00003F190000}"/>
    <cellStyle name="_17,09,2006" xfId="3165" xr:uid="{00000000-0005-0000-0000-000040190000}"/>
    <cellStyle name="_17,09,2006_УХКМ ва БИО форма 01. 02. 09" xfId="3166" xr:uid="{00000000-0005-0000-0000-000041190000}"/>
    <cellStyle name="_17,09,2006_УХКМ ва БИО форма 01. 02. 09" xfId="3167" xr:uid="{00000000-0005-0000-0000-000042190000}"/>
    <cellStyle name="_18 жадвал сан" xfId="3168" xr:uid="{00000000-0005-0000-0000-000043190000}"/>
    <cellStyle name="_2006 йил хосили учун чиким Счёт фактура" xfId="3169" xr:uid="{00000000-0005-0000-0000-000044190000}"/>
    <cellStyle name="_2006 йил хосили учун чиким Счёт фактура_Апрел кр такс иш хаки тулик 5.04.08 МБ га" xfId="3170" xr:uid="{00000000-0005-0000-0000-000045190000}"/>
    <cellStyle name="_2006 йил хосили учун чиким Счёт фактура_Апрел кр такс иш хаки тулик 5.04.08 МБ га" xfId="3171" xr:uid="{00000000-0005-0000-0000-000046190000}"/>
    <cellStyle name="_2006 йил хосили учун чиким Счёт фактура_ЛИЗИНГ МОНИТОРИНГИ-1.11.08й русумлар буйича" xfId="3172" xr:uid="{00000000-0005-0000-0000-000047190000}"/>
    <cellStyle name="_2006 йил хосили учун чиким Счёт фактура_ЛИЗИНГ МОНИТОРИНГИ-1.11.08й русумлар буйича" xfId="3173" xr:uid="{00000000-0005-0000-0000-000048190000}"/>
    <cellStyle name="_2006 йил хосили учун чиким Счёт фактура_УХКМ ва БИО форма 01. 02. 09" xfId="3174" xr:uid="{00000000-0005-0000-0000-000049190000}"/>
    <cellStyle name="_2006 йил хосили учун чиким Счёт фактура_УХКМ ва БИО форма 01. 02. 09" xfId="3175" xr:uid="{00000000-0005-0000-0000-00004A190000}"/>
    <cellStyle name="_2007 йил январ чиким котди" xfId="3176" xr:uid="{00000000-0005-0000-0000-00004B190000}"/>
    <cellStyle name="_2007 йил январ чиким котди" xfId="3177" xr:uid="{00000000-0005-0000-0000-00004C190000}"/>
    <cellStyle name="_2007 йил январ чиким котди_УХКМ ва БИО форма 01. 02. 09" xfId="3178" xr:uid="{00000000-0005-0000-0000-00004D190000}"/>
    <cellStyle name="_2007 йил январ чиким котди_УХКМ ва БИО форма 01. 02. 09" xfId="3179" xr:uid="{00000000-0005-0000-0000-00004E190000}"/>
    <cellStyle name="_3 Сводка 16,04,07" xfId="3180" xr:uid="{00000000-0005-0000-0000-00004F190000}"/>
    <cellStyle name="_3 Сводка 16,04,07" xfId="3181" xr:uid="{00000000-0005-0000-0000-000050190000}"/>
    <cellStyle name="_3 Сводка 16,04,07_Апрел кр такс иш хаки тулик 5.04.08 МБ га" xfId="3182" xr:uid="{00000000-0005-0000-0000-000051190000}"/>
    <cellStyle name="_3 Сводка 16,04,07_Апрел кр такс иш хаки тулик 5.04.08 МБ га" xfId="3183" xr:uid="{00000000-0005-0000-0000-000052190000}"/>
    <cellStyle name="_3 Сводка 16,04,07_ЛИЗИНГ МОНИТОРИНГИ-1.11.08й русумлар буйича" xfId="3184" xr:uid="{00000000-0005-0000-0000-000053190000}"/>
    <cellStyle name="_3 Сводка 16,04,07_ЛИЗИНГ МОНИТОРИНГИ-1.11.08й русумлар буйича" xfId="3185" xr:uid="{00000000-0005-0000-0000-000054190000}"/>
    <cellStyle name="_3 Сводка 16,04,07_УХКМ ва БИО форма 01. 02. 09" xfId="3186" xr:uid="{00000000-0005-0000-0000-000055190000}"/>
    <cellStyle name="_3 Сводка 16,04,07_УХКМ ва БИО форма 01. 02. 09" xfId="3187" xr:uid="{00000000-0005-0000-0000-000056190000}"/>
    <cellStyle name="_MONITOR 08-05-07 Вилоятга" xfId="3188" xr:uid="{00000000-0005-0000-0000-000057190000}"/>
    <cellStyle name="_MONITOR 08-05-07 Вилоятга" xfId="3189" xr:uid="{00000000-0005-0000-0000-000058190000}"/>
    <cellStyle name="_MONITOR 08-05-07 Вилоятга_УХКМ ва БИО форма 01. 02. 09" xfId="3190" xr:uid="{00000000-0005-0000-0000-000059190000}"/>
    <cellStyle name="_MONITOR 08-05-07 Вилоятга_УХКМ ва БИО форма 01. 02. 09" xfId="3191" xr:uid="{00000000-0005-0000-0000-00005A190000}"/>
    <cellStyle name="_MONITOR 15-05-07 ВилоятгаААА" xfId="3192" xr:uid="{00000000-0005-0000-0000-00005B190000}"/>
    <cellStyle name="_MONITOR 15-05-07 ВилоятгаААА" xfId="3193" xr:uid="{00000000-0005-0000-0000-00005C190000}"/>
    <cellStyle name="_MONITOR 15-05-07 ВилоятгаААА_УХКМ ва БИО форма 01. 02. 09" xfId="3194" xr:uid="{00000000-0005-0000-0000-00005D190000}"/>
    <cellStyle name="_MONITOR 15-05-07 ВилоятгаААА_УХКМ ва БИО форма 01. 02. 09" xfId="3195" xr:uid="{00000000-0005-0000-0000-00005E190000}"/>
    <cellStyle name="_MONITOR 17-05-07 Вилоятгааа" xfId="3196" xr:uid="{00000000-0005-0000-0000-00005F190000}"/>
    <cellStyle name="_MONITOR 17-05-07 Вилоятгааа" xfId="3197" xr:uid="{00000000-0005-0000-0000-000060190000}"/>
    <cellStyle name="_MONITOR 24-02-07 JJJ Охиргиси" xfId="3198" xr:uid="{00000000-0005-0000-0000-000061190000}"/>
    <cellStyle name="_MONITOR 24-02-07 JJJ Охиргиси" xfId="3199" xr:uid="{00000000-0005-0000-0000-000062190000}"/>
    <cellStyle name="_MONITOR 24-02-07 JJJ Охиргиси_УХКМ ва БИО форма 01. 02. 09" xfId="3200" xr:uid="{00000000-0005-0000-0000-000063190000}"/>
    <cellStyle name="_MONITOR 24-02-07 JJJ Охиргиси_УХКМ ва БИО форма 01. 02. 09" xfId="3201" xr:uid="{00000000-0005-0000-0000-000064190000}"/>
    <cellStyle name="_SVOD SHINA" xfId="3202" xr:uid="{00000000-0005-0000-0000-000065190000}"/>
    <cellStyle name="_SVOD SHINA" xfId="3203" xr:uid="{00000000-0005-0000-0000-000066190000}"/>
    <cellStyle name="_SVOD SHINA_УХКМ ва БИО форма 01. 02. 09" xfId="3204" xr:uid="{00000000-0005-0000-0000-000067190000}"/>
    <cellStyle name="_SVOD SHINA_УХКМ ва БИО форма 01. 02. 09" xfId="3205" xr:uid="{00000000-0005-0000-0000-000068190000}"/>
    <cellStyle name="_АКЧАБОЙ АКАГА 1-озиклантириш фонд" xfId="3206" xr:uid="{00000000-0005-0000-0000-000069190000}"/>
    <cellStyle name="_АКЧАБОЙ АКАГА 1-озиклантириш фонд" xfId="3207" xr:uid="{00000000-0005-0000-0000-00006A190000}"/>
    <cellStyle name="_Апрел кр такс иш хаки тулик 5.04.08 МБ га" xfId="3208" xr:uid="{00000000-0005-0000-0000-00006B190000}"/>
    <cellStyle name="_Апрел кр такс иш хаки тулик 5.04.08 МБ га" xfId="3209" xr:uid="{00000000-0005-0000-0000-00006C190000}"/>
    <cellStyle name="_Апрел кредитдан тушди 19-04" xfId="3210" xr:uid="{00000000-0005-0000-0000-00006D190000}"/>
    <cellStyle name="_Апрел кредитдан тушди 19-04" xfId="3211" xr:uid="{00000000-0005-0000-0000-00006E190000}"/>
    <cellStyle name="_Апрел-режа-ксхб" xfId="3212" xr:uid="{00000000-0005-0000-0000-00006F190000}"/>
    <cellStyle name="_Апрел-режа-ксхб" xfId="3213" xr:uid="{00000000-0005-0000-0000-000070190000}"/>
    <cellStyle name="_банк вилоят" xfId="3214" xr:uid="{00000000-0005-0000-0000-000071190000}"/>
    <cellStyle name="_Вахобга галла кредит буйича 30 май" xfId="3215" xr:uid="{00000000-0005-0000-0000-000072190000}"/>
    <cellStyle name="_Вилоят буйича 9-форма лизинг" xfId="3216" xr:uid="{00000000-0005-0000-0000-000073190000}"/>
    <cellStyle name="_Вилоят буйича 9-форма лизинг" xfId="3217" xr:uid="{00000000-0005-0000-0000-000074190000}"/>
    <cellStyle name="_Вилоят буйича март ойи 2.03.08 факт банкка талаб" xfId="3218" xr:uid="{00000000-0005-0000-0000-000075190000}"/>
    <cellStyle name="_Вилоят буйича март ойи 2.03.08 факт банкка талаб" xfId="3219" xr:uid="{00000000-0005-0000-0000-000076190000}"/>
    <cellStyle name="_Вилоят охирги мониторинг 18-04-07 кейинги" xfId="3220" xr:uid="{00000000-0005-0000-0000-000077190000}"/>
    <cellStyle name="_Вилоят охирги мониторинг 18-04-07 кейинги" xfId="3221" xr:uid="{00000000-0005-0000-0000-000078190000}"/>
    <cellStyle name="_Вилоят охирги мониторинг 18-04-07 кейинги_УХКМ ва БИО форма 01. 02. 09" xfId="3222" xr:uid="{00000000-0005-0000-0000-000079190000}"/>
    <cellStyle name="_Вилоят охирги мониторинг 18-04-07 кейинги_УХКМ ва БИО форма 01. 02. 09" xfId="3223" xr:uid="{00000000-0005-0000-0000-00007A190000}"/>
    <cellStyle name="_Вилоят охирги мониторинг 20-04-07 кейинги" xfId="3224" xr:uid="{00000000-0005-0000-0000-00007B190000}"/>
    <cellStyle name="_Вилоят охирги мониторинг 20-04-07 кейинги" xfId="3225" xr:uid="{00000000-0005-0000-0000-00007C190000}"/>
    <cellStyle name="_Вилоят охирги мониторинг 20-04-07 кейинги_УХКМ ва БИО форма 01. 02. 09" xfId="3226" xr:uid="{00000000-0005-0000-0000-00007D190000}"/>
    <cellStyle name="_Вилоят охирги мониторинг 20-04-07 кейинги_УХКМ ва БИО форма 01. 02. 09" xfId="3227" xr:uid="{00000000-0005-0000-0000-00007E190000}"/>
    <cellStyle name="_Вилоятга Эканамис маълумотлари" xfId="3228" xr:uid="{00000000-0005-0000-0000-00007F190000}"/>
    <cellStyle name="_Вилоятга Эканамис маълумотлари" xfId="3229" xr:uid="{00000000-0005-0000-0000-000080190000}"/>
    <cellStyle name="_Вилоятга Эканамис маълумотлари_УХКМ ва БИО форма 01. 02. 09" xfId="3230" xr:uid="{00000000-0005-0000-0000-000081190000}"/>
    <cellStyle name="_Вилоятга Эканамис маълумотлари_УХКМ ва БИО форма 01. 02. 09" xfId="3231" xr:uid="{00000000-0005-0000-0000-000082190000}"/>
    <cellStyle name="_Вилоят-химия-монитор-камай-21-04-07-агп" xfId="3232" xr:uid="{00000000-0005-0000-0000-000083190000}"/>
    <cellStyle name="_Вилоят-химия-монитор-камай-21-04-07-агп" xfId="3233" xr:uid="{00000000-0005-0000-0000-000084190000}"/>
    <cellStyle name="_Вилоят-химия-монитор-камай-21-04-07-агп_УХКМ ва БИО форма 01. 02. 09" xfId="3234" xr:uid="{00000000-0005-0000-0000-000085190000}"/>
    <cellStyle name="_Вилоят-химия-монитор-камай-21-04-07-агп_УХКМ ва БИО форма 01. 02. 09" xfId="3235" xr:uid="{00000000-0005-0000-0000-000086190000}"/>
    <cellStyle name="_Галла -2008 (Сентябр,октябр) -00121" xfId="3236" xr:uid="{00000000-0005-0000-0000-000087190000}"/>
    <cellStyle name="_Галла -2008 (Сентябр,октябр) -00121" xfId="3237" xr:uid="{00000000-0005-0000-0000-000088190000}"/>
    <cellStyle name="_Галла -2008 (Сентябр,октябр) -00138" xfId="3238" xr:uid="{00000000-0005-0000-0000-000089190000}"/>
    <cellStyle name="_Галла -2008 (Сентябр,октябр) -00138" xfId="3239" xr:uid="{00000000-0005-0000-0000-00008A190000}"/>
    <cellStyle name="_Галла -2008 (Сентябр,октябр)-00140" xfId="3240" xr:uid="{00000000-0005-0000-0000-00008B190000}"/>
    <cellStyle name="_Галла -2008 (Сентябр,октябр)-00140" xfId="3241" xr:uid="{00000000-0005-0000-0000-00008C190000}"/>
    <cellStyle name="_ГАЛЛА МАРТ (Низом)" xfId="3242" xr:uid="{00000000-0005-0000-0000-00008D190000}"/>
    <cellStyle name="_ГАЛЛА МАРТ (Низом)" xfId="3243" xr:uid="{00000000-0005-0000-0000-00008E190000}"/>
    <cellStyle name="_ГАЛЛА МАРТ (Низом)_УХКМ ва БИО форма 01. 02. 09" xfId="3244" xr:uid="{00000000-0005-0000-0000-00008F190000}"/>
    <cellStyle name="_ГАЛЛА МАРТ (Низом)_УХКМ ва БИО форма 01. 02. 09" xfId="3245" xr:uid="{00000000-0005-0000-0000-000090190000}"/>
    <cellStyle name="_График буйича сабзавот экиш" xfId="3246" xr:uid="{00000000-0005-0000-0000-000091190000}"/>
    <cellStyle name="_Дискетга аа" xfId="3247" xr:uid="{00000000-0005-0000-0000-000092190000}"/>
    <cellStyle name="_Дискетга аа_УХКМ ва БИО форма 01. 02. 09" xfId="3248" xr:uid="{00000000-0005-0000-0000-000093190000}"/>
    <cellStyle name="_Дискетга аа_УХКМ ва БИО форма 01. 02. 09" xfId="3249" xr:uid="{00000000-0005-0000-0000-000094190000}"/>
    <cellStyle name="_Дустлик 01,10,06" xfId="3250" xr:uid="{00000000-0005-0000-0000-000095190000}"/>
    <cellStyle name="_Дустлик 01,10,06" xfId="3251" xr:uid="{00000000-0005-0000-0000-000096190000}"/>
    <cellStyle name="_Дустлик 01,10,06_УХКМ ва БИО форма 01. 02. 09" xfId="3252" xr:uid="{00000000-0005-0000-0000-000097190000}"/>
    <cellStyle name="_Дустлик 01,10,06_УХКМ ва БИО форма 01. 02. 09" xfId="3253" xr:uid="{00000000-0005-0000-0000-000098190000}"/>
    <cellStyle name="_Дустлик 13,10,061 га " xfId="3254" xr:uid="{00000000-0005-0000-0000-000099190000}"/>
    <cellStyle name="_Дустлик 13,10,061 га " xfId="3255" xr:uid="{00000000-0005-0000-0000-00009A190000}"/>
    <cellStyle name="_Дустлик 13,10,061 га _УХКМ ва БИО форма 01. 02. 09" xfId="3256" xr:uid="{00000000-0005-0000-0000-00009B190000}"/>
    <cellStyle name="_Дустлик 13,10,061 га _УХКМ ва БИО форма 01. 02. 09" xfId="3257" xr:uid="{00000000-0005-0000-0000-00009C190000}"/>
    <cellStyle name="_Дустлик 15,09,06 мониторинг" xfId="3258" xr:uid="{00000000-0005-0000-0000-00009D190000}"/>
    <cellStyle name="_Дустлик 15,09,06 мониторинг" xfId="3259" xr:uid="{00000000-0005-0000-0000-00009E190000}"/>
    <cellStyle name="_Дустлик 15,09,06 мониторинг_УХКМ ва БИО форма 01. 02. 09" xfId="3260" xr:uid="{00000000-0005-0000-0000-00009F190000}"/>
    <cellStyle name="_Дустлик 15,09,06 мониторинг_УХКМ ва БИО форма 01. 02. 09" xfId="3261" xr:uid="{00000000-0005-0000-0000-0000A0190000}"/>
    <cellStyle name="_Дустлик 2-05-07 мониторинг янг" xfId="3262" xr:uid="{00000000-0005-0000-0000-0000A1190000}"/>
    <cellStyle name="_Дустлик 2-05-07 мониторинг янг" xfId="3263" xr:uid="{00000000-0005-0000-0000-0000A2190000}"/>
    <cellStyle name="_Дустлик 31-05-07 Вилоятга" xfId="3264" xr:uid="{00000000-0005-0000-0000-0000A3190000}"/>
    <cellStyle name="_Дустлик 31-05-07 Вилоятга" xfId="3265" xr:uid="{00000000-0005-0000-0000-0000A4190000}"/>
    <cellStyle name="_Дустлик 31-05-07 Вилоятга_УХКМ ва БИО форма 01. 02. 09" xfId="3266" xr:uid="{00000000-0005-0000-0000-0000A5190000}"/>
    <cellStyle name="_Дустлик 31-05-07 Вилоятга_УХКМ ва БИО форма 01. 02. 09" xfId="3267" xr:uid="{00000000-0005-0000-0000-0000A6190000}"/>
    <cellStyle name="_Дустлик анализ 30-07-06" xfId="3268" xr:uid="{00000000-0005-0000-0000-0000A7190000}"/>
    <cellStyle name="_Дустлик анализ 30-07-06" xfId="3269" xr:uid="{00000000-0005-0000-0000-0000A8190000}"/>
    <cellStyle name="_Дустлик анализ 30-07-06_УХКМ ва БИО форма 01. 02. 09" xfId="3270" xr:uid="{00000000-0005-0000-0000-0000A9190000}"/>
    <cellStyle name="_Дустлик анализ 30-07-06_УХКМ ва БИО форма 01. 02. 09" xfId="3271" xr:uid="{00000000-0005-0000-0000-0000AA190000}"/>
    <cellStyle name="_Дустлик пахта 04-06-07" xfId="3272" xr:uid="{00000000-0005-0000-0000-0000AB190000}"/>
    <cellStyle name="_Дустлик пахта 04-06-07" xfId="3273" xr:uid="{00000000-0005-0000-0000-0000AC190000}"/>
    <cellStyle name="_Дустлик пахта 16-06-07" xfId="3274" xr:uid="{00000000-0005-0000-0000-0000AD190000}"/>
    <cellStyle name="_Дустлик пахта 16-06-07" xfId="3275" xr:uid="{00000000-0005-0000-0000-0000AE190000}"/>
    <cellStyle name="_Дустлик сводка 08-06-07 й Вилоятга" xfId="3276" xr:uid="{00000000-0005-0000-0000-0000AF190000}"/>
    <cellStyle name="_Дустлик сводка 08-06-07 й Вилоятга" xfId="3277" xr:uid="{00000000-0005-0000-0000-0000B0190000}"/>
    <cellStyle name="_Дустлик сводка 09-06-07 й Вилоятга" xfId="3278" xr:uid="{00000000-0005-0000-0000-0000B1190000}"/>
    <cellStyle name="_Дустлик сводка 09-06-07 й Вилоятга" xfId="3279" xr:uid="{00000000-0005-0000-0000-0000B2190000}"/>
    <cellStyle name="_Дустлик сводка 10-06-07 й Вилоятга" xfId="3280" xr:uid="{00000000-0005-0000-0000-0000B3190000}"/>
    <cellStyle name="_Дустлик сводка 10-06-07 й Вилоятга" xfId="3281" xr:uid="{00000000-0005-0000-0000-0000B4190000}"/>
    <cellStyle name="_Дустлик сводка 1-06-07" xfId="3282" xr:uid="{00000000-0005-0000-0000-0000B5190000}"/>
    <cellStyle name="_Дустлик сводка 1-06-07" xfId="3283" xr:uid="{00000000-0005-0000-0000-0000B6190000}"/>
    <cellStyle name="_Дустлик сводка 1-06-07_УХКМ ва БИО форма 01. 02. 09" xfId="3284" xr:uid="{00000000-0005-0000-0000-0000B7190000}"/>
    <cellStyle name="_Дустлик сводка 1-06-07_УХКМ ва БИО форма 01. 02. 09" xfId="3285" xr:uid="{00000000-0005-0000-0000-0000B8190000}"/>
    <cellStyle name="_Дустлик сводка 11-06-07 й Вилоятга" xfId="3286" xr:uid="{00000000-0005-0000-0000-0000B9190000}"/>
    <cellStyle name="_Дустлик сводка 11-06-07 й Вилоятга" xfId="3287" xr:uid="{00000000-0005-0000-0000-0000BA190000}"/>
    <cellStyle name="_Дустлик сводка 13-06-07 й Вилоятга" xfId="3288" xr:uid="{00000000-0005-0000-0000-0000BB190000}"/>
    <cellStyle name="_Дустлик сводка 13-06-07 й Вилоятга" xfId="3289" xr:uid="{00000000-0005-0000-0000-0000BC190000}"/>
    <cellStyle name="_Ёпилган форма туланган 13-03-07" xfId="3290" xr:uid="{00000000-0005-0000-0000-0000BD190000}"/>
    <cellStyle name="_Ёпилган форма туланган 13-03-07" xfId="3291" xr:uid="{00000000-0005-0000-0000-0000BE190000}"/>
    <cellStyle name="_Ёпилган форма туланган 13-03-07_УХКМ ва БИО форма 01. 02. 09" xfId="3292" xr:uid="{00000000-0005-0000-0000-0000BF190000}"/>
    <cellStyle name="_Ёпилган форма туланган 13-03-07_УХКМ ва БИО форма 01. 02. 09" xfId="3293" xr:uid="{00000000-0005-0000-0000-0000C0190000}"/>
    <cellStyle name="_Жадвал" xfId="3294" xr:uid="{00000000-0005-0000-0000-0000C1190000}"/>
    <cellStyle name="_Жадвал" xfId="3295" xr:uid="{00000000-0005-0000-0000-0000C2190000}"/>
    <cellStyle name="_Жадвал_Апрел кр такс иш хаки тулик 5.04.08 МБ га" xfId="3296" xr:uid="{00000000-0005-0000-0000-0000C3190000}"/>
    <cellStyle name="_Жадвал_Апрел кр такс иш хаки тулик 5.04.08 МБ га" xfId="3297" xr:uid="{00000000-0005-0000-0000-0000C4190000}"/>
    <cellStyle name="_Жадвал_ЛИЗИНГ МОНИТОРИНГИ-1.11.08й русумлар буйича" xfId="3298" xr:uid="{00000000-0005-0000-0000-0000C5190000}"/>
    <cellStyle name="_Жадвал_ЛИЗИНГ МОНИТОРИНГИ-1.11.08й русумлар буйича" xfId="3299" xr:uid="{00000000-0005-0000-0000-0000C6190000}"/>
    <cellStyle name="_Жадвал_УХКМ ва БИО форма 01. 02. 09" xfId="3300" xr:uid="{00000000-0005-0000-0000-0000C7190000}"/>
    <cellStyle name="_Жадвал_УХКМ ва БИО форма 01. 02. 09" xfId="3301" xr:uid="{00000000-0005-0000-0000-0000C8190000}"/>
    <cellStyle name="_Жиззах Вилоят СВОД" xfId="3302" xr:uid="{00000000-0005-0000-0000-0000C9190000}"/>
    <cellStyle name="_Зарбдор туман" xfId="3303" xr:uid="{00000000-0005-0000-0000-0000CA190000}"/>
    <cellStyle name="_Зафаробод Кредит1111" xfId="3304" xr:uid="{00000000-0005-0000-0000-0000CB190000}"/>
    <cellStyle name="_Зафаробод Кредит1111" xfId="3305" xr:uid="{00000000-0005-0000-0000-0000CC190000}"/>
    <cellStyle name="_Зафаробод Кредит1111_Апрел кр такс иш хаки тулик 5.04.08 МБ га" xfId="3306" xr:uid="{00000000-0005-0000-0000-0000CD190000}"/>
    <cellStyle name="_Зафаробод Кредит1111_Апрел кр такс иш хаки тулик 5.04.08 МБ га" xfId="3307" xr:uid="{00000000-0005-0000-0000-0000CE190000}"/>
    <cellStyle name="_Зафаробод Кредит1111_ЛИЗИНГ МОНИТОРИНГИ-1.11.08й русумлар буйича" xfId="3308" xr:uid="{00000000-0005-0000-0000-0000CF190000}"/>
    <cellStyle name="_Зафаробод Кредит1111_ЛИЗИНГ МОНИТОРИНГИ-1.11.08й русумлар буйича" xfId="3309" xr:uid="{00000000-0005-0000-0000-0000D0190000}"/>
    <cellStyle name="_Зафаробод Кредит1111_УХКМ ва БИО форма 01. 02. 09" xfId="3310" xr:uid="{00000000-0005-0000-0000-0000D1190000}"/>
    <cellStyle name="_Зафаробод Кредит1111_УХКМ ва БИО форма 01. 02. 09" xfId="3311" xr:uid="{00000000-0005-0000-0000-0000D2190000}"/>
    <cellStyle name="_Зафаробод ПТК 1 май" xfId="3312" xr:uid="{00000000-0005-0000-0000-0000D3190000}"/>
    <cellStyle name="_Зафаробод ПТК 1 май" xfId="3313" xr:uid="{00000000-0005-0000-0000-0000D4190000}"/>
    <cellStyle name="_Зафаробод-19-олтин" xfId="3314" xr:uid="{00000000-0005-0000-0000-0000D5190000}"/>
    <cellStyle name="_Зафаробод-19-олтин" xfId="3315" xr:uid="{00000000-0005-0000-0000-0000D6190000}"/>
    <cellStyle name="_Иссикхона 20 апрел" xfId="3316" xr:uid="{00000000-0005-0000-0000-0000D7190000}"/>
    <cellStyle name="_ЛИЗИНГ МОНИТОРИНГИ-1.11.08й русумлар буйича" xfId="3317" xr:uid="{00000000-0005-0000-0000-0000D8190000}"/>
    <cellStyle name="_МАЙ кредит таксимоти 7 май БАНКЛАРГА" xfId="3318" xr:uid="{00000000-0005-0000-0000-0000D9190000}"/>
    <cellStyle name="_МАЙ кредит таксимоти 7 май БАНКЛАРГА" xfId="3319" xr:uid="{00000000-0005-0000-0000-0000DA190000}"/>
    <cellStyle name="_Май ойи кредит 14-05-07" xfId="3320" xr:uid="{00000000-0005-0000-0000-0000DB190000}"/>
    <cellStyle name="_Май ойи кредит 14-05-07" xfId="3321" xr:uid="{00000000-0005-0000-0000-0000DC190000}"/>
    <cellStyle name="_Май ойи кредит 15-05-07 Вилоятга" xfId="3322" xr:uid="{00000000-0005-0000-0000-0000DD190000}"/>
    <cellStyle name="_Май ойи кредит 15-05-07 Вилоятга" xfId="3323" xr:uid="{00000000-0005-0000-0000-0000DE190000}"/>
    <cellStyle name="_Май ойи кредит 23-05-07 Вилоятга" xfId="3324" xr:uid="{00000000-0005-0000-0000-0000DF190000}"/>
    <cellStyle name="_Май ойи кредит 23-05-07 Вилоятга" xfId="3325" xr:uid="{00000000-0005-0000-0000-0000E0190000}"/>
    <cellStyle name="_Макет мониторинг 2009" xfId="3326" xr:uid="{00000000-0005-0000-0000-0000E1190000}"/>
    <cellStyle name="_Март ойи талаби вилоят" xfId="3327" xr:uid="{00000000-0005-0000-0000-0000E2190000}"/>
    <cellStyle name="_Март ойига талаб арнасой" xfId="3328" xr:uid="{00000000-0005-0000-0000-0000E3190000}"/>
    <cellStyle name="_Март ойига талаб арнасой" xfId="3329" xr:uid="{00000000-0005-0000-0000-0000E4190000}"/>
    <cellStyle name="_Март ойига талаб арнасой_УХКМ ва БИО форма 01. 02. 09" xfId="3330" xr:uid="{00000000-0005-0000-0000-0000E5190000}"/>
    <cellStyle name="_Март ойига талаб арнасой_УХКМ ва БИО форма 01. 02. 09" xfId="3331" xr:uid="{00000000-0005-0000-0000-0000E6190000}"/>
    <cellStyle name="_МАРТ-СВОД-01" xfId="3332" xr:uid="{00000000-0005-0000-0000-0000E7190000}"/>
    <cellStyle name="_МАРТ-СВОД-01" xfId="3333" xr:uid="{00000000-0005-0000-0000-0000E8190000}"/>
    <cellStyle name="_МВЭС Хусанбой" xfId="3334" xr:uid="{00000000-0005-0000-0000-0000E9190000}"/>
    <cellStyle name="_Мирзачул 24-10-2007 йил" xfId="3335" xr:uid="{00000000-0005-0000-0000-0000EA190000}"/>
    <cellStyle name="_Мирзачул 27-10-2007 йил" xfId="3336" xr:uid="{00000000-0005-0000-0000-0000EB190000}"/>
    <cellStyle name="_Мирзачул 27-10-2007 йил" xfId="3337" xr:uid="{00000000-0005-0000-0000-0000EC190000}"/>
    <cellStyle name="_Мирзачул пахта 07-06-07" xfId="3338" xr:uid="{00000000-0005-0000-0000-0000ED190000}"/>
    <cellStyle name="_Мирзачул пахта 07-06-07" xfId="3339" xr:uid="{00000000-0005-0000-0000-0000EE190000}"/>
    <cellStyle name="_Мирзачул пахта 16-06-07" xfId="3340" xr:uid="{00000000-0005-0000-0000-0000EF190000}"/>
    <cellStyle name="_Мирзачул пахта 16-06-07" xfId="3341" xr:uid="{00000000-0005-0000-0000-0000F0190000}"/>
    <cellStyle name="_Мирзачул-16-11-07" xfId="3342" xr:uid="{00000000-0005-0000-0000-0000F1190000}"/>
    <cellStyle name="_Мирзачул-16-11-07" xfId="3343" xr:uid="{00000000-0005-0000-0000-0000F2190000}"/>
    <cellStyle name="_Мирзачул-19-олтин" xfId="3344" xr:uid="{00000000-0005-0000-0000-0000F3190000}"/>
    <cellStyle name="_Мирзачул-19-олтин" xfId="3345" xr:uid="{00000000-0005-0000-0000-0000F4190000}"/>
    <cellStyle name="_Мониторинг 01-05-07 Вилоят" xfId="3346" xr:uid="{00000000-0005-0000-0000-0000F5190000}"/>
    <cellStyle name="_Мониторинг 01-05-07 Вилоят" xfId="3347" xr:uid="{00000000-0005-0000-0000-0000F6190000}"/>
    <cellStyle name="_Мониторинг 30-04-07 Вилоят" xfId="3348" xr:uid="{00000000-0005-0000-0000-0000F7190000}"/>
    <cellStyle name="_Мониторинг 30-04-07 Вилоят" xfId="3349" xr:uid="{00000000-0005-0000-0000-0000F8190000}"/>
    <cellStyle name="_Мониторинг 31,08,06" xfId="3350" xr:uid="{00000000-0005-0000-0000-0000F9190000}"/>
    <cellStyle name="_Мониторинг 31,08,06" xfId="3351" xr:uid="{00000000-0005-0000-0000-0000FA190000}"/>
    <cellStyle name="_Мониторинг 31,08,06_УХКМ ва БИО форма 01. 02. 09" xfId="3352" xr:uid="{00000000-0005-0000-0000-0000FB190000}"/>
    <cellStyle name="_Мониторинг 31,08,06_УХКМ ва БИО форма 01. 02. 09" xfId="3353" xr:uid="{00000000-0005-0000-0000-0000FC190000}"/>
    <cellStyle name="_НРМ-2009-2014" xfId="3354" xr:uid="{00000000-0005-0000-0000-0000FD190000}"/>
    <cellStyle name="_олтингугут" xfId="3355" xr:uid="{00000000-0005-0000-0000-0000FE190000}"/>
    <cellStyle name="_олтингугут_УХКМ ва БИО форма 01. 02. 09" xfId="3356" xr:uid="{00000000-0005-0000-0000-0000FF190000}"/>
    <cellStyle name="_олтингугут_УХКМ ва БИО форма 01. 02. 09" xfId="3357" xr:uid="{00000000-0005-0000-0000-0000001A0000}"/>
    <cellStyle name="_П+Г-2007 апрел_форма" xfId="3358" xr:uid="{00000000-0005-0000-0000-0000011A0000}"/>
    <cellStyle name="_П+Г-2007 апрел_форма" xfId="3359" xr:uid="{00000000-0005-0000-0000-0000021A0000}"/>
    <cellStyle name="_П+Г-2007 МАЙ_18" xfId="3360" xr:uid="{00000000-0005-0000-0000-0000031A0000}"/>
    <cellStyle name="_П+Г-2007 МАЙ_18" xfId="3361" xr:uid="{00000000-0005-0000-0000-0000041A0000}"/>
    <cellStyle name="_П+Г-2007 МАЙ_янги" xfId="3362" xr:uid="{00000000-0005-0000-0000-0000051A0000}"/>
    <cellStyle name="_П+Г-2007 МАЙ_янги" xfId="3363" xr:uid="{00000000-0005-0000-0000-0000061A0000}"/>
    <cellStyle name="_ПАХТА КРЕДИТ 2008 МАРТ " xfId="3364" xr:uid="{00000000-0005-0000-0000-0000071A0000}"/>
    <cellStyle name="_ПАХТА КРЕДИТ 2008 МАРТ " xfId="3365" xr:uid="{00000000-0005-0000-0000-0000081A0000}"/>
    <cellStyle name="_Пахта-2007 апрел кредит" xfId="3366" xr:uid="{00000000-0005-0000-0000-0000091A0000}"/>
    <cellStyle name="_Пахта-2007 апрел кредит" xfId="3367" xr:uid="{00000000-0005-0000-0000-00000A1A0000}"/>
    <cellStyle name="_Пахта-2007 апрел кредит_Апрел кр такс иш хаки тулик 5.04.08 МБ га" xfId="3368" xr:uid="{00000000-0005-0000-0000-00000B1A0000}"/>
    <cellStyle name="_Пахта-2007 апрел кредит_Апрел кр такс иш хаки тулик 5.04.08 МБ га" xfId="3369" xr:uid="{00000000-0005-0000-0000-00000C1A0000}"/>
    <cellStyle name="_Пахта-2007 апрел кредит_ЛИЗИНГ МОНИТОРИНГИ-1.11.08й русумлар буйича" xfId="3370" xr:uid="{00000000-0005-0000-0000-00000D1A0000}"/>
    <cellStyle name="_Пахта-2007 апрел кредит_ЛИЗИНГ МОНИТОРИНГИ-1.11.08й русумлар буйича" xfId="3371" xr:uid="{00000000-0005-0000-0000-00000E1A0000}"/>
    <cellStyle name="_Пахта-2007 апрел кредит_УХКМ ва БИО форма 01. 02. 09" xfId="3372" xr:uid="{00000000-0005-0000-0000-00000F1A0000}"/>
    <cellStyle name="_Пахта-2007 апрел кредит_УХКМ ва БИО форма 01. 02. 09" xfId="3373" xr:uid="{00000000-0005-0000-0000-0000101A0000}"/>
    <cellStyle name="_Пахта-Галла-Апрел-Кредит" xfId="3374" xr:uid="{00000000-0005-0000-0000-0000111A0000}"/>
    <cellStyle name="_Пахта-Галла-Апрел-Кредит" xfId="3375" xr:uid="{00000000-0005-0000-0000-0000121A0000}"/>
    <cellStyle name="_Пахта-Галла-Апрел-Кредит_Апрел кр такс иш хаки тулик 5.04.08 МБ га" xfId="3376" xr:uid="{00000000-0005-0000-0000-0000131A0000}"/>
    <cellStyle name="_Пахта-Галла-Апрел-Кредит_Апрел кр такс иш хаки тулик 5.04.08 МБ га" xfId="3377" xr:uid="{00000000-0005-0000-0000-0000141A0000}"/>
    <cellStyle name="_Пахта-Галла-Апрел-Кредит_ЛИЗИНГ МОНИТОРИНГИ-1.11.08й русумлар буйича" xfId="3378" xr:uid="{00000000-0005-0000-0000-0000151A0000}"/>
    <cellStyle name="_Пахта-Галла-Апрел-Кредит_ЛИЗИНГ МОНИТОРИНГИ-1.11.08й русумлар буйича" xfId="3379" xr:uid="{00000000-0005-0000-0000-0000161A0000}"/>
    <cellStyle name="_Пахта-Галла-Апрел-Кредит_УХКМ ва БИО форма 01. 02. 09" xfId="3380" xr:uid="{00000000-0005-0000-0000-0000171A0000}"/>
    <cellStyle name="_Пахта-Галла-Апрел-Кредит_УХКМ ва БИО форма 01. 02. 09" xfId="3381" xr:uid="{00000000-0005-0000-0000-0000181A0000}"/>
    <cellStyle name="_Пахта-Галла-Май-Кредит" xfId="3382" xr:uid="{00000000-0005-0000-0000-0000191A0000}"/>
    <cellStyle name="_Пахта-Галла-Май-Кредит" xfId="3383" xr:uid="{00000000-0005-0000-0000-00001A1A0000}"/>
    <cellStyle name="_Пахта-Галла-Май-Кредит_Апрел кр такс иш хаки тулик 5.04.08 МБ га" xfId="3384" xr:uid="{00000000-0005-0000-0000-00001B1A0000}"/>
    <cellStyle name="_Пахта-Галла-Май-Кредит_Апрел кр такс иш хаки тулик 5.04.08 МБ га" xfId="3385" xr:uid="{00000000-0005-0000-0000-00001C1A0000}"/>
    <cellStyle name="_Пахта-Галла-Май-Кредит_ЛИЗИНГ МОНИТОРИНГИ-1.11.08й русумлар буйича" xfId="3386" xr:uid="{00000000-0005-0000-0000-00001D1A0000}"/>
    <cellStyle name="_Пахта-Галла-Май-Кредит_ЛИЗИНГ МОНИТОРИНГИ-1.11.08й русумлар буйича" xfId="3387" xr:uid="{00000000-0005-0000-0000-00001E1A0000}"/>
    <cellStyle name="_Пахта-Галла-Май-Кредит_УХКМ ва БИО форма 01. 02. 09" xfId="3388" xr:uid="{00000000-0005-0000-0000-00001F1A0000}"/>
    <cellStyle name="_Пахта-Галла-Май-Кредит_УХКМ ва БИО форма 01. 02. 09" xfId="3389" xr:uid="{00000000-0005-0000-0000-0000201A0000}"/>
    <cellStyle name="_Пахта-Сентябр" xfId="3390" xr:uid="{00000000-0005-0000-0000-0000211A0000}"/>
    <cellStyle name="_Пахта-Сентябр" xfId="3391" xr:uid="{00000000-0005-0000-0000-0000221A0000}"/>
    <cellStyle name="_ПАХТА-Тех.карта" xfId="3392" xr:uid="{00000000-0005-0000-0000-0000231A0000}"/>
    <cellStyle name="_ПАХТА-Тех.карта" xfId="3393" xr:uid="{00000000-0005-0000-0000-0000241A0000}"/>
    <cellStyle name="_ПАХТА-Тех.карта_УХКМ ва БИО форма 01. 02. 09" xfId="3394" xr:uid="{00000000-0005-0000-0000-0000251A0000}"/>
    <cellStyle name="_ПАХТА-Тех.карта_УХКМ ва БИО форма 01. 02. 09" xfId="3395" xr:uid="{00000000-0005-0000-0000-0000261A0000}"/>
    <cellStyle name="_П-Г-Апрел-2 ЯРМИ" xfId="3396" xr:uid="{00000000-0005-0000-0000-0000271A0000}"/>
    <cellStyle name="_П-Г-Апрел-2 ЯРМИ" xfId="3397" xr:uid="{00000000-0005-0000-0000-0000281A0000}"/>
    <cellStyle name="_П-Г-Апрел-2 ЯРМИ_Апрел кр такс иш хаки тулик 5.04.08 МБ га" xfId="3398" xr:uid="{00000000-0005-0000-0000-0000291A0000}"/>
    <cellStyle name="_П-Г-Апрел-2 ЯРМИ_Апрел кр такс иш хаки тулик 5.04.08 МБ га" xfId="3399" xr:uid="{00000000-0005-0000-0000-00002A1A0000}"/>
    <cellStyle name="_П-Г-Апрел-2 ЯРМИ_ЛИЗИНГ МОНИТОРИНГИ-1.11.08й русумлар буйича" xfId="3400" xr:uid="{00000000-0005-0000-0000-00002B1A0000}"/>
    <cellStyle name="_П-Г-Апрел-2 ЯРМИ_ЛИЗИНГ МОНИТОРИНГИ-1.11.08й русумлар буйича" xfId="3401" xr:uid="{00000000-0005-0000-0000-00002C1A0000}"/>
    <cellStyle name="_П-Г-Апрел-2 ЯРМИ_УХКМ ва БИО форма 01. 02. 09" xfId="3402" xr:uid="{00000000-0005-0000-0000-00002D1A0000}"/>
    <cellStyle name="_П-Г-Апрел-2 ЯРМИ_УХКМ ва БИО форма 01. 02. 09" xfId="3403" xr:uid="{00000000-0005-0000-0000-00002E1A0000}"/>
    <cellStyle name="_ПРОГНОЗ  2009  ЙИЛ 22" xfId="3404" xr:uid="{00000000-0005-0000-0000-00002F1A0000}"/>
    <cellStyle name="_Режа апрел кредит 19-04-07 гача" xfId="3405" xr:uid="{00000000-0005-0000-0000-0000301A0000}"/>
    <cellStyle name="_СВОД Жадваллар 2008-2012й" xfId="3406" xr:uid="{00000000-0005-0000-0000-0000311A0000}"/>
    <cellStyle name="_Солик_форма_епилган_умумий" xfId="3407" xr:uid="{00000000-0005-0000-0000-0000321A0000}"/>
    <cellStyle name="_Солик_форма_умумий" xfId="3408" xr:uid="{00000000-0005-0000-0000-0000331A0000}"/>
    <cellStyle name="_Солик_форма_умумий" xfId="3409" xr:uid="{00000000-0005-0000-0000-0000341A0000}"/>
    <cellStyle name="_С-р , П Б, Х Б ва бошка банк 1,01,06 дан 25,05,06гача" xfId="3410" xr:uid="{00000000-0005-0000-0000-0000351A0000}"/>
    <cellStyle name="_С-р , П Б, Х Б ва бошка банк 1,01,06 дан 25,05,06гача" xfId="3411" xr:uid="{00000000-0005-0000-0000-0000361A0000}"/>
    <cellStyle name="_С-р , П Б, Х Б ва бошка банк 1,01,06 дан 25,05,06гача_Апрел кр такс иш хаки тулик 5.04.08 МБ га" xfId="3412" xr:uid="{00000000-0005-0000-0000-0000371A0000}"/>
    <cellStyle name="_С-р , П Б, Х Б ва бошка банк 1,01,06 дан 25,05,06гача_УХКМ ва БИО форма 01. 02. 09" xfId="3413" xr:uid="{00000000-0005-0000-0000-0000381A0000}"/>
    <cellStyle name="_С-р , П Б, Х Б ва бошка банк 1,01,06 дан 25,05,06гача00" xfId="3414" xr:uid="{00000000-0005-0000-0000-0000391A0000}"/>
    <cellStyle name="_С-р , П Б, Х Б ва бошка банк 1,01,06 дан 25,05,06гача00" xfId="3415" xr:uid="{00000000-0005-0000-0000-00003A1A0000}"/>
    <cellStyle name="_С-р , П Б, Х Б ва бошка банк 1,01,06 дан 25,05,06гача00_УХКМ ва БИО форма 01. 02. 09" xfId="3416" xr:uid="{00000000-0005-0000-0000-00003B1A0000}"/>
    <cellStyle name="_С-р , П Б, Х Б ва бошка банк 1,01,06 дан 25,05,06гача00_УХКМ ва БИО форма 01. 02. 09" xfId="3417" xr:uid="{00000000-0005-0000-0000-00003C1A0000}"/>
    <cellStyle name="_ТЕПЛОЭНЕРГО" xfId="3418" xr:uid="{00000000-0005-0000-0000-00003D1A0000}"/>
    <cellStyle name="_УХКМ ва БИО форма 01. 02. 09" xfId="3419" xr:uid="{00000000-0005-0000-0000-00003E1A0000}"/>
    <cellStyle name="_Факт 2006 йилга олганлар" xfId="3420" xr:uid="{00000000-0005-0000-0000-00003F1A0000}"/>
    <cellStyle name="_Факт 2006 йилга олганлар" xfId="3421" xr:uid="{00000000-0005-0000-0000-0000401A0000}"/>
    <cellStyle name="_Факт 2006 йилга олганлар_Апрел кр такс иш хаки тулик 5.04.08 МБ га" xfId="3422" xr:uid="{00000000-0005-0000-0000-0000411A0000}"/>
    <cellStyle name="_Факт 2006 йилга олганлар_Апрел кр такс иш хаки тулик 5.04.08 МБ га" xfId="3423" xr:uid="{00000000-0005-0000-0000-0000421A0000}"/>
    <cellStyle name="_Факт 2006 йилга олганлар_ЛИЗИНГ МОНИТОРИНГИ-1.11.08й русумлар буйича" xfId="3424" xr:uid="{00000000-0005-0000-0000-0000431A0000}"/>
    <cellStyle name="_Факт 2006 йилга олганлар_ЛИЗИНГ МОНИТОРИНГИ-1.11.08й русумлар буйича" xfId="3425" xr:uid="{00000000-0005-0000-0000-0000441A0000}"/>
    <cellStyle name="_Факт 2006 йилга олганлар_УХКМ ва БИО форма 01. 02. 09" xfId="3426" xr:uid="{00000000-0005-0000-0000-0000451A0000}"/>
    <cellStyle name="_Факт 2006 йилга олганлар_УХКМ ва БИО форма 01. 02. 09" xfId="3427" xr:uid="{00000000-0005-0000-0000-0000461A0000}"/>
    <cellStyle name="_Химия-11" xfId="3428" xr:uid="{00000000-0005-0000-0000-0000471A0000}"/>
    <cellStyle name="_Химия-11" xfId="3429" xr:uid="{00000000-0005-0000-0000-0000481A0000}"/>
    <cellStyle name="_Чиким Апрел ойи котди" xfId="3430" xr:uid="{00000000-0005-0000-0000-0000491A0000}"/>
    <cellStyle name="_Чиким Апрел ойи котди" xfId="3431" xr:uid="{00000000-0005-0000-0000-00004A1A0000}"/>
    <cellStyle name="_Чиким Апрел ойи котди_УХКМ ва БИО форма 01. 02. 09" xfId="3432" xr:uid="{00000000-0005-0000-0000-00004B1A0000}"/>
    <cellStyle name="_Чиким Апрел ойи котди_УХКМ ва БИО форма 01. 02. 09" xfId="3433" xr:uid="{00000000-0005-0000-0000-00004C1A0000}"/>
    <cellStyle name="_Чиким июн" xfId="3434" xr:uid="{00000000-0005-0000-0000-00004D1A0000}"/>
    <cellStyle name="_Чиким июн" xfId="3435" xr:uid="{00000000-0005-0000-0000-00004E1A0000}"/>
    <cellStyle name="_Чиким июн_Апрел кр такс иш хаки тулик 5.04.08 МБ га" xfId="3436" xr:uid="{00000000-0005-0000-0000-00004F1A0000}"/>
    <cellStyle name="_Чиким июн_Апрел кр такс иш хаки тулик 5.04.08 МБ га" xfId="3437" xr:uid="{00000000-0005-0000-0000-0000501A0000}"/>
    <cellStyle name="_Чиким июн_ЛИЗИНГ МОНИТОРИНГИ-1.11.08й русумлар буйича" xfId="3438" xr:uid="{00000000-0005-0000-0000-0000511A0000}"/>
    <cellStyle name="_Чиким июн_ЛИЗИНГ МОНИТОРИНГИ-1.11.08й русумлар буйича" xfId="3439" xr:uid="{00000000-0005-0000-0000-0000521A0000}"/>
    <cellStyle name="_Чиким июн_УХКМ ва БИО форма 01. 02. 09" xfId="3440" xr:uid="{00000000-0005-0000-0000-0000531A0000}"/>
    <cellStyle name="_Чиким июн_УХКМ ва БИО форма 01. 02. 09" xfId="3441" xr:uid="{00000000-0005-0000-0000-0000541A0000}"/>
    <cellStyle name="_Энг охирги экипаж-1" xfId="3442" xr:uid="{00000000-0005-0000-0000-0000551A0000}"/>
    <cellStyle name="_Энг охирги экипаж-1" xfId="3443" xr:uid="{00000000-0005-0000-0000-0000561A0000}"/>
    <cellStyle name="_Энг охирги экипаж-1_УХКМ ва БИО форма 01. 02. 09" xfId="3444" xr:uid="{00000000-0005-0000-0000-0000571A0000}"/>
    <cellStyle name="_Энг охирги экипаж-1_УХКМ ва БИО форма 01. 02. 09" xfId="3445" xr:uid="{00000000-0005-0000-0000-0000581A0000}"/>
    <cellStyle name="1" xfId="3446" xr:uid="{00000000-0005-0000-0000-0000591A0000}"/>
    <cellStyle name="1" xfId="3447" xr:uid="{00000000-0005-0000-0000-00005A1A0000}"/>
    <cellStyle name="1 2" xfId="3448" xr:uid="{00000000-0005-0000-0000-00005B1A0000}"/>
    <cellStyle name="1 3" xfId="3449" xr:uid="{00000000-0005-0000-0000-00005C1A0000}"/>
    <cellStyle name="1_05,06,2007 йилга сводка Дустлик 2" xfId="3450" xr:uid="{00000000-0005-0000-0000-00005D1A0000}"/>
    <cellStyle name="1_05,06,2007 йилга сводка Дустлик 2" xfId="3451" xr:uid="{00000000-0005-0000-0000-00005E1A0000}"/>
    <cellStyle name="1_1 август 2006 йилдан" xfId="3452" xr:uid="{00000000-0005-0000-0000-00005F1A0000}"/>
    <cellStyle name="1_1 август 2006 йилдан" xfId="3453" xr:uid="{00000000-0005-0000-0000-0000601A0000}"/>
    <cellStyle name="1_1 август 2006 йилдан_УХКМ ва БИО форма 01. 02. 09" xfId="3454" xr:uid="{00000000-0005-0000-0000-0000611A0000}"/>
    <cellStyle name="1_1 август 2006 йилдан_УХКМ ва БИО форма 01. 02. 09" xfId="3455" xr:uid="{00000000-0005-0000-0000-0000621A0000}"/>
    <cellStyle name="1_1 августга бешта формани бошкатдан тайёрланди" xfId="3456" xr:uid="{00000000-0005-0000-0000-0000631A0000}"/>
    <cellStyle name="1_1 августга бешта формани бошкатдан тайёрланди" xfId="3457" xr:uid="{00000000-0005-0000-0000-0000641A0000}"/>
    <cellStyle name="1_1 августга бешта формани бошкатдан тайёрланди_УХКМ ва БИО форма 01. 02. 09" xfId="3458" xr:uid="{00000000-0005-0000-0000-0000651A0000}"/>
    <cellStyle name="1_1 августга бешта формани бошкатдан тайёрланди_УХКМ ва БИО форма 01. 02. 09" xfId="3459" xr:uid="{00000000-0005-0000-0000-0000661A0000}"/>
    <cellStyle name="1_12 книга1" xfId="10662" xr:uid="{00000000-0005-0000-0000-0000671A0000}"/>
    <cellStyle name="1_12.05.06" xfId="3460" xr:uid="{00000000-0005-0000-0000-0000681A0000}"/>
    <cellStyle name="1_12.05.06_Апрел кр такс иш хаки тулик 5.04.08 МБ га" xfId="3461" xr:uid="{00000000-0005-0000-0000-0000691A0000}"/>
    <cellStyle name="1_12.05.06_Апрел кр такс иш хаки тулик 5.04.08 МБ га" xfId="3462" xr:uid="{00000000-0005-0000-0000-00006A1A0000}"/>
    <cellStyle name="1_12.05.06_ЛИЗИНГ МОНИТОРИНГИ-1.11.08й русумлар буйича" xfId="3463" xr:uid="{00000000-0005-0000-0000-00006B1A0000}"/>
    <cellStyle name="1_12.05.06_ЛИЗИНГ МОНИТОРИНГИ-1.11.08й русумлар буйича" xfId="3464" xr:uid="{00000000-0005-0000-0000-00006C1A0000}"/>
    <cellStyle name="1_12.05.06_УХКМ ва БИО форма 01. 02. 09" xfId="3465" xr:uid="{00000000-0005-0000-0000-00006D1A0000}"/>
    <cellStyle name="1_12.05.06_УХКМ ва БИО форма 01. 02. 09" xfId="3466" xr:uid="{00000000-0005-0000-0000-00006E1A0000}"/>
    <cellStyle name="1_15-05-07 га форма" xfId="3467" xr:uid="{00000000-0005-0000-0000-00006F1A0000}"/>
    <cellStyle name="1_15-05-07 га форма" xfId="3468" xr:uid="{00000000-0005-0000-0000-0000701A0000}"/>
    <cellStyle name="1_15-05-07 га форма_УХКМ ва БИО форма 01. 02. 09" xfId="3469" xr:uid="{00000000-0005-0000-0000-0000711A0000}"/>
    <cellStyle name="1_15-05-07 га форма_УХКМ ва БИО форма 01. 02. 09" xfId="3470" xr:uid="{00000000-0005-0000-0000-0000721A0000}"/>
    <cellStyle name="1_17,09,2006" xfId="3471" xr:uid="{00000000-0005-0000-0000-0000731A0000}"/>
    <cellStyle name="1_17,09,2006" xfId="3472" xr:uid="{00000000-0005-0000-0000-0000741A0000}"/>
    <cellStyle name="1_17,09,2006_УХКМ ва БИО форма 01. 02. 09" xfId="3473" xr:uid="{00000000-0005-0000-0000-0000751A0000}"/>
    <cellStyle name="1_17,09,2006_УХКМ ва БИО форма 01. 02. 09" xfId="3474" xr:uid="{00000000-0005-0000-0000-0000761A0000}"/>
    <cellStyle name="1_2006 йил хосили учун чиким Счёт фактура" xfId="3475" xr:uid="{00000000-0005-0000-0000-0000771A0000}"/>
    <cellStyle name="1_2006 йил хосили учун чиким Счёт фактура" xfId="3476" xr:uid="{00000000-0005-0000-0000-0000781A0000}"/>
    <cellStyle name="1_2006 йил хосили учун чиким Счёт фактура_Апрел кр такс иш хаки тулик 5.04.08 МБ га" xfId="3477" xr:uid="{00000000-0005-0000-0000-0000791A0000}"/>
    <cellStyle name="1_2006 йил хосили учун чиким Счёт фактура_Апрел кр такс иш хаки тулик 5.04.08 МБ га" xfId="3478" xr:uid="{00000000-0005-0000-0000-00007A1A0000}"/>
    <cellStyle name="1_2006 йил хосили учун чиким Счёт фактура_ЛИЗИНГ МОНИТОРИНГИ-1.11.08й русумлар буйича" xfId="3479" xr:uid="{00000000-0005-0000-0000-00007B1A0000}"/>
    <cellStyle name="1_2006 йил хосили учун чиким Счёт фактура_ЛИЗИНГ МОНИТОРИНГИ-1.11.08й русумлар буйича" xfId="3480" xr:uid="{00000000-0005-0000-0000-00007C1A0000}"/>
    <cellStyle name="1_2006 йил хосили учун чиким Счёт фактура_УХКМ ва БИО форма 01. 02. 09" xfId="3481" xr:uid="{00000000-0005-0000-0000-00007D1A0000}"/>
    <cellStyle name="1_2006 йил хосили учун чиким Счёт фактура_УХКМ ва БИО форма 01. 02. 09" xfId="3482" xr:uid="{00000000-0005-0000-0000-00007E1A0000}"/>
    <cellStyle name="1_2007 йил январ чиким котди" xfId="3483" xr:uid="{00000000-0005-0000-0000-00007F1A0000}"/>
    <cellStyle name="1_2007 йил январ чиким котди" xfId="3484" xr:uid="{00000000-0005-0000-0000-0000801A0000}"/>
    <cellStyle name="1_2007 йил январ чиким котди_УХКМ ва БИО форма 01. 02. 09" xfId="3485" xr:uid="{00000000-0005-0000-0000-0000811A0000}"/>
    <cellStyle name="1_2007 йил январ чиким котди_УХКМ ва БИО форма 01. 02. 09" xfId="3486" xr:uid="{00000000-0005-0000-0000-0000821A0000}"/>
    <cellStyle name="1_3 Сводка 16,04,07" xfId="3487" xr:uid="{00000000-0005-0000-0000-0000831A0000}"/>
    <cellStyle name="1_3 Сводка 16,04,07" xfId="3488" xr:uid="{00000000-0005-0000-0000-0000841A0000}"/>
    <cellStyle name="1_3 Сводка 16,04,07_Апрел кр такс иш хаки тулик 5.04.08 МБ га" xfId="3489" xr:uid="{00000000-0005-0000-0000-0000851A0000}"/>
    <cellStyle name="1_3 Сводка 16,04,07_Апрел кр такс иш хаки тулик 5.04.08 МБ га" xfId="3490" xr:uid="{00000000-0005-0000-0000-0000861A0000}"/>
    <cellStyle name="1_3 Сводка 16,04,07_ЛИЗИНГ МОНИТОРИНГИ-1.11.08й русумлар буйича" xfId="3491" xr:uid="{00000000-0005-0000-0000-0000871A0000}"/>
    <cellStyle name="1_3 Сводка 16,04,07_ЛИЗИНГ МОНИТОРИНГИ-1.11.08й русумлар буйича" xfId="3492" xr:uid="{00000000-0005-0000-0000-0000881A0000}"/>
    <cellStyle name="1_3 Сводка 16,04,07_УХКМ ва БИО форма 01. 02. 09" xfId="3493" xr:uid="{00000000-0005-0000-0000-0000891A0000}"/>
    <cellStyle name="1_3 Сводка 16,04,07_УХКМ ва БИО форма 01. 02. 09" xfId="3494" xr:uid="{00000000-0005-0000-0000-00008A1A0000}"/>
    <cellStyle name="1_MONITOR 08-05-07 Вилоятга" xfId="3495" xr:uid="{00000000-0005-0000-0000-00008B1A0000}"/>
    <cellStyle name="1_MONITOR 08-05-07 Вилоятга" xfId="3496" xr:uid="{00000000-0005-0000-0000-00008C1A0000}"/>
    <cellStyle name="1_MONITOR 08-05-07 Вилоятга_УХКМ ва БИО форма 01. 02. 09" xfId="3497" xr:uid="{00000000-0005-0000-0000-00008D1A0000}"/>
    <cellStyle name="1_MONITOR 08-05-07 Вилоятга_УХКМ ва БИО форма 01. 02. 09" xfId="3498" xr:uid="{00000000-0005-0000-0000-00008E1A0000}"/>
    <cellStyle name="1_MONITOR 15-05-07 ВилоятгаААА" xfId="3499" xr:uid="{00000000-0005-0000-0000-00008F1A0000}"/>
    <cellStyle name="1_MONITOR 15-05-07 ВилоятгаААА" xfId="3500" xr:uid="{00000000-0005-0000-0000-0000901A0000}"/>
    <cellStyle name="1_MONITOR 15-05-07 ВилоятгаААА_УХКМ ва БИО форма 01. 02. 09" xfId="3501" xr:uid="{00000000-0005-0000-0000-0000911A0000}"/>
    <cellStyle name="1_MONITOR 15-05-07 ВилоятгаААА_УХКМ ва БИО форма 01. 02. 09" xfId="3502" xr:uid="{00000000-0005-0000-0000-0000921A0000}"/>
    <cellStyle name="1_MONITOR 17-05-07 Вилоятгааа" xfId="3503" xr:uid="{00000000-0005-0000-0000-0000931A0000}"/>
    <cellStyle name="1_MONITOR 17-05-07 Вилоятгааа" xfId="3504" xr:uid="{00000000-0005-0000-0000-0000941A0000}"/>
    <cellStyle name="1_MONITOR 24-02-07 JJJ Охиргиси" xfId="3505" xr:uid="{00000000-0005-0000-0000-0000951A0000}"/>
    <cellStyle name="1_MONITOR 24-02-07 JJJ Охиргиси" xfId="3506" xr:uid="{00000000-0005-0000-0000-0000961A0000}"/>
    <cellStyle name="1_MONITOR 24-02-07 JJJ Охиргиси_УХКМ ва БИО форма 01. 02. 09" xfId="3507" xr:uid="{00000000-0005-0000-0000-0000971A0000}"/>
    <cellStyle name="1_MONITOR 24-02-07 JJJ Охиргиси_УХКМ ва БИО форма 01. 02. 09" xfId="3508" xr:uid="{00000000-0005-0000-0000-0000981A0000}"/>
    <cellStyle name="1_SVOD SHINA" xfId="3509" xr:uid="{00000000-0005-0000-0000-0000991A0000}"/>
    <cellStyle name="1_SVOD SHINA" xfId="3510" xr:uid="{00000000-0005-0000-0000-00009A1A0000}"/>
    <cellStyle name="1_SVOD SHINA_УХКМ ва БИО форма 01. 02. 09" xfId="3511" xr:uid="{00000000-0005-0000-0000-00009B1A0000}"/>
    <cellStyle name="1_SVOD SHINA_УХКМ ва БИО форма 01. 02. 09" xfId="3512" xr:uid="{00000000-0005-0000-0000-00009C1A0000}"/>
    <cellStyle name="1_АКЧАБОЙ АКАГА 1-озиклантириш фонд" xfId="3513" xr:uid="{00000000-0005-0000-0000-00009D1A0000}"/>
    <cellStyle name="1_АКЧАБОЙ АКАГА 1-озиклантириш фонд" xfId="3514" xr:uid="{00000000-0005-0000-0000-00009E1A0000}"/>
    <cellStyle name="1_Апрел кр такс иш хаки тулик 5.04.08 МБ га" xfId="3515" xr:uid="{00000000-0005-0000-0000-00009F1A0000}"/>
    <cellStyle name="1_Апрел кр такс иш хаки тулик 5.04.08 МБ га" xfId="3516" xr:uid="{00000000-0005-0000-0000-0000A01A0000}"/>
    <cellStyle name="1_Апрел кредитдан тушди 19-04" xfId="3517" xr:uid="{00000000-0005-0000-0000-0000A11A0000}"/>
    <cellStyle name="1_Апрел кредитдан тушди 19-04" xfId="3518" xr:uid="{00000000-0005-0000-0000-0000A21A0000}"/>
    <cellStyle name="1_Апрел-режа-ксхб" xfId="3519" xr:uid="{00000000-0005-0000-0000-0000A31A0000}"/>
    <cellStyle name="1_Апрел-режа-ксхб" xfId="3520" xr:uid="{00000000-0005-0000-0000-0000A41A0000}"/>
    <cellStyle name="1_Вахобга галла кредит буйича 30 май" xfId="3521" xr:uid="{00000000-0005-0000-0000-0000A51A0000}"/>
    <cellStyle name="1_Вахобга галла кредит буйича 30 май" xfId="3522" xr:uid="{00000000-0005-0000-0000-0000A61A0000}"/>
    <cellStyle name="1_Вилоят буйича 9-форма лизинг" xfId="3523" xr:uid="{00000000-0005-0000-0000-0000A71A0000}"/>
    <cellStyle name="1_Вилоят буйича 9-форма лизинг" xfId="3524" xr:uid="{00000000-0005-0000-0000-0000A81A0000}"/>
    <cellStyle name="1_Вилоят буйича март ойи 2.03.08 факт банкка талаб" xfId="3525" xr:uid="{00000000-0005-0000-0000-0000A91A0000}"/>
    <cellStyle name="1_Вилоят буйича март ойи 2.03.08 факт банкка талаб" xfId="3526" xr:uid="{00000000-0005-0000-0000-0000AA1A0000}"/>
    <cellStyle name="1_Вилоят охирги мониторинг 18-04-07 кейинги" xfId="3527" xr:uid="{00000000-0005-0000-0000-0000AB1A0000}"/>
    <cellStyle name="1_Вилоят охирги мониторинг 18-04-07 кейинги" xfId="3528" xr:uid="{00000000-0005-0000-0000-0000AC1A0000}"/>
    <cellStyle name="1_Вилоят охирги мониторинг 18-04-07 кейинги_УХКМ ва БИО форма 01. 02. 09" xfId="3529" xr:uid="{00000000-0005-0000-0000-0000AD1A0000}"/>
    <cellStyle name="1_Вилоят охирги мониторинг 18-04-07 кейинги_УХКМ ва БИО форма 01. 02. 09" xfId="3530" xr:uid="{00000000-0005-0000-0000-0000AE1A0000}"/>
    <cellStyle name="1_Вилоят охирги мониторинг 20-04-07 кейинги" xfId="3531" xr:uid="{00000000-0005-0000-0000-0000AF1A0000}"/>
    <cellStyle name="1_Вилоят охирги мониторинг 20-04-07 кейинги" xfId="3532" xr:uid="{00000000-0005-0000-0000-0000B01A0000}"/>
    <cellStyle name="1_Вилоят охирги мониторинг 20-04-07 кейинги_УХКМ ва БИО форма 01. 02. 09" xfId="3533" xr:uid="{00000000-0005-0000-0000-0000B11A0000}"/>
    <cellStyle name="1_Вилоят охирги мониторинг 20-04-07 кейинги_УХКМ ва БИО форма 01. 02. 09" xfId="3534" xr:uid="{00000000-0005-0000-0000-0000B21A0000}"/>
    <cellStyle name="1_Вилоятга Эканамис маълумотлари" xfId="3535" xr:uid="{00000000-0005-0000-0000-0000B31A0000}"/>
    <cellStyle name="1_Вилоятга Эканамис маълумотлари" xfId="3536" xr:uid="{00000000-0005-0000-0000-0000B41A0000}"/>
    <cellStyle name="1_Вилоятга Эканамис маълумотлари_УХКМ ва БИО форма 01. 02. 09" xfId="3537" xr:uid="{00000000-0005-0000-0000-0000B51A0000}"/>
    <cellStyle name="1_Вилоятга Эканамис маълумотлари_УХКМ ва БИО форма 01. 02. 09" xfId="3538" xr:uid="{00000000-0005-0000-0000-0000B61A0000}"/>
    <cellStyle name="1_Вилоят-химия-монитор-камай-21-04-07-агп" xfId="3539" xr:uid="{00000000-0005-0000-0000-0000B71A0000}"/>
    <cellStyle name="1_Вилоят-химия-монитор-камай-21-04-07-агп" xfId="3540" xr:uid="{00000000-0005-0000-0000-0000B81A0000}"/>
    <cellStyle name="1_Вилоят-химия-монитор-камай-21-04-07-агп_УХКМ ва БИО форма 01. 02. 09" xfId="3541" xr:uid="{00000000-0005-0000-0000-0000B91A0000}"/>
    <cellStyle name="1_Вилоят-химия-монитор-камай-21-04-07-агп_УХКМ ва БИО форма 01. 02. 09" xfId="3542" xr:uid="{00000000-0005-0000-0000-0000BA1A0000}"/>
    <cellStyle name="1_Галла -2008 (Сентябр,октябр) -00121" xfId="3543" xr:uid="{00000000-0005-0000-0000-0000BB1A0000}"/>
    <cellStyle name="1_Галла -2008 (Сентябр,октябр) -00121" xfId="3544" xr:uid="{00000000-0005-0000-0000-0000BC1A0000}"/>
    <cellStyle name="1_Галла -2008 (Сентябр,октябр) -00138" xfId="3545" xr:uid="{00000000-0005-0000-0000-0000BD1A0000}"/>
    <cellStyle name="1_Галла -2008 (Сентябр,октябр) -00138" xfId="3546" xr:uid="{00000000-0005-0000-0000-0000BE1A0000}"/>
    <cellStyle name="1_Галла -2008 (Сентябр,октябр)-00140" xfId="3547" xr:uid="{00000000-0005-0000-0000-0000BF1A0000}"/>
    <cellStyle name="1_Галла -2008 (Сентябр,октябр)-00140" xfId="3548" xr:uid="{00000000-0005-0000-0000-0000C01A0000}"/>
    <cellStyle name="1_ГАЛЛА МАРТ (Низом)" xfId="3549" xr:uid="{00000000-0005-0000-0000-0000C11A0000}"/>
    <cellStyle name="1_ГАЛЛА МАРТ (Низом)" xfId="3550" xr:uid="{00000000-0005-0000-0000-0000C21A0000}"/>
    <cellStyle name="1_ГАЛЛА МАРТ (Низом)_УХКМ ва БИО форма 01. 02. 09" xfId="3551" xr:uid="{00000000-0005-0000-0000-0000C31A0000}"/>
    <cellStyle name="1_ГАЛЛА МАРТ (Низом)_УХКМ ва БИО форма 01. 02. 09" xfId="3552" xr:uid="{00000000-0005-0000-0000-0000C41A0000}"/>
    <cellStyle name="1_Демографик ва мехнат курсаткичлари 1995-2010" xfId="3553" xr:uid="{00000000-0005-0000-0000-0000C51A0000}"/>
    <cellStyle name="1_Дискетга аа" xfId="3554" xr:uid="{00000000-0005-0000-0000-0000C61A0000}"/>
    <cellStyle name="1_Дискетга аа_УХКМ ва БИО форма 01. 02. 09" xfId="3555" xr:uid="{00000000-0005-0000-0000-0000C71A0000}"/>
    <cellStyle name="1_Дискетга аа_УХКМ ва БИО форма 01. 02. 09" xfId="3556" xr:uid="{00000000-0005-0000-0000-0000C81A0000}"/>
    <cellStyle name="1_Дустлик 01,10,06" xfId="3557" xr:uid="{00000000-0005-0000-0000-0000C91A0000}"/>
    <cellStyle name="1_Дустлик 01,10,06" xfId="3558" xr:uid="{00000000-0005-0000-0000-0000CA1A0000}"/>
    <cellStyle name="1_Дустлик 01,10,06_УХКМ ва БИО форма 01. 02. 09" xfId="3559" xr:uid="{00000000-0005-0000-0000-0000CB1A0000}"/>
    <cellStyle name="1_Дустлик 01,10,06_УХКМ ва БИО форма 01. 02. 09" xfId="3560" xr:uid="{00000000-0005-0000-0000-0000CC1A0000}"/>
    <cellStyle name="1_Дустлик 13,10,061 га " xfId="3561" xr:uid="{00000000-0005-0000-0000-0000CD1A0000}"/>
    <cellStyle name="1_Дустлик 13,10,061 га " xfId="3562" xr:uid="{00000000-0005-0000-0000-0000CE1A0000}"/>
    <cellStyle name="1_Дустлик 13,10,061 га _УХКМ ва БИО форма 01. 02. 09" xfId="3563" xr:uid="{00000000-0005-0000-0000-0000CF1A0000}"/>
    <cellStyle name="1_Дустлик 13,10,061 га _УХКМ ва БИО форма 01. 02. 09" xfId="3564" xr:uid="{00000000-0005-0000-0000-0000D01A0000}"/>
    <cellStyle name="1_Дустлик 15,09,06 мониторинг" xfId="3565" xr:uid="{00000000-0005-0000-0000-0000D11A0000}"/>
    <cellStyle name="1_Дустлик 15,09,06 мониторинг" xfId="3566" xr:uid="{00000000-0005-0000-0000-0000D21A0000}"/>
    <cellStyle name="1_Дустлик 15,09,06 мониторинг_УХКМ ва БИО форма 01. 02. 09" xfId="3567" xr:uid="{00000000-0005-0000-0000-0000D31A0000}"/>
    <cellStyle name="1_Дустлик 15,09,06 мониторинг_УХКМ ва БИО форма 01. 02. 09" xfId="3568" xr:uid="{00000000-0005-0000-0000-0000D41A0000}"/>
    <cellStyle name="1_Дустлик 2-05-07 мониторинг янг" xfId="3569" xr:uid="{00000000-0005-0000-0000-0000D51A0000}"/>
    <cellStyle name="1_Дустлик 2-05-07 мониторинг янг" xfId="3570" xr:uid="{00000000-0005-0000-0000-0000D61A0000}"/>
    <cellStyle name="1_Дустлик 31-05-07 Вилоятга" xfId="3571" xr:uid="{00000000-0005-0000-0000-0000D71A0000}"/>
    <cellStyle name="1_Дустлик 31-05-07 Вилоятга" xfId="3572" xr:uid="{00000000-0005-0000-0000-0000D81A0000}"/>
    <cellStyle name="1_Дустлик 31-05-07 Вилоятга_УХКМ ва БИО форма 01. 02. 09" xfId="3573" xr:uid="{00000000-0005-0000-0000-0000D91A0000}"/>
    <cellStyle name="1_Дустлик 31-05-07 Вилоятга_УХКМ ва БИО форма 01. 02. 09" xfId="3574" xr:uid="{00000000-0005-0000-0000-0000DA1A0000}"/>
    <cellStyle name="1_Дустлик анализ 30-07-06" xfId="3575" xr:uid="{00000000-0005-0000-0000-0000DB1A0000}"/>
    <cellStyle name="1_Дустлик анализ 30-07-06" xfId="3576" xr:uid="{00000000-0005-0000-0000-0000DC1A0000}"/>
    <cellStyle name="1_Дустлик анализ 30-07-06_УХКМ ва БИО форма 01. 02. 09" xfId="3577" xr:uid="{00000000-0005-0000-0000-0000DD1A0000}"/>
    <cellStyle name="1_Дустлик анализ 30-07-06_УХКМ ва БИО форма 01. 02. 09" xfId="3578" xr:uid="{00000000-0005-0000-0000-0000DE1A0000}"/>
    <cellStyle name="1_Дустлик пахта 04-06-07" xfId="3579" xr:uid="{00000000-0005-0000-0000-0000DF1A0000}"/>
    <cellStyle name="1_Дустлик пахта 04-06-07" xfId="3580" xr:uid="{00000000-0005-0000-0000-0000E01A0000}"/>
    <cellStyle name="1_Дустлик пахта 16-06-07" xfId="3581" xr:uid="{00000000-0005-0000-0000-0000E11A0000}"/>
    <cellStyle name="1_Дустлик пахта 16-06-07" xfId="3582" xr:uid="{00000000-0005-0000-0000-0000E21A0000}"/>
    <cellStyle name="1_Дустлик сводка 08-06-07 й Вилоятга" xfId="3583" xr:uid="{00000000-0005-0000-0000-0000E31A0000}"/>
    <cellStyle name="1_Дустлик сводка 08-06-07 й Вилоятга" xfId="3584" xr:uid="{00000000-0005-0000-0000-0000E41A0000}"/>
    <cellStyle name="1_Дустлик сводка 09-06-07 й Вилоятга" xfId="3585" xr:uid="{00000000-0005-0000-0000-0000E51A0000}"/>
    <cellStyle name="1_Дустлик сводка 09-06-07 й Вилоятга" xfId="3586" xr:uid="{00000000-0005-0000-0000-0000E61A0000}"/>
    <cellStyle name="1_Дустлик сводка 10-06-07 й Вилоятга" xfId="3587" xr:uid="{00000000-0005-0000-0000-0000E71A0000}"/>
    <cellStyle name="1_Дустлик сводка 10-06-07 й Вилоятга" xfId="3588" xr:uid="{00000000-0005-0000-0000-0000E81A0000}"/>
    <cellStyle name="1_Дустлик сводка 1-06-07" xfId="3589" xr:uid="{00000000-0005-0000-0000-0000E91A0000}"/>
    <cellStyle name="1_Дустлик сводка 1-06-07" xfId="3590" xr:uid="{00000000-0005-0000-0000-0000EA1A0000}"/>
    <cellStyle name="1_Дустлик сводка 1-06-07_УХКМ ва БИО форма 01. 02. 09" xfId="3591" xr:uid="{00000000-0005-0000-0000-0000EB1A0000}"/>
    <cellStyle name="1_Дустлик сводка 1-06-07_УХКМ ва БИО форма 01. 02. 09" xfId="3592" xr:uid="{00000000-0005-0000-0000-0000EC1A0000}"/>
    <cellStyle name="1_Дустлик сводка 11-06-07 й Вилоятга" xfId="3593" xr:uid="{00000000-0005-0000-0000-0000ED1A0000}"/>
    <cellStyle name="1_Дустлик сводка 11-06-07 й Вилоятга" xfId="3594" xr:uid="{00000000-0005-0000-0000-0000EE1A0000}"/>
    <cellStyle name="1_Дустлик сводка 13-06-07 й Вилоятга" xfId="3595" xr:uid="{00000000-0005-0000-0000-0000EF1A0000}"/>
    <cellStyle name="1_Дустлик сводка 13-06-07 й Вилоятга" xfId="3596" xr:uid="{00000000-0005-0000-0000-0000F01A0000}"/>
    <cellStyle name="1_Ёпилган форма туланган 13-03-07" xfId="3597" xr:uid="{00000000-0005-0000-0000-0000F11A0000}"/>
    <cellStyle name="1_Ёпилган форма туланган 13-03-07" xfId="3598" xr:uid="{00000000-0005-0000-0000-0000F21A0000}"/>
    <cellStyle name="1_Ёпилган форма туланган 13-03-07_УХКМ ва БИО форма 01. 02. 09" xfId="3599" xr:uid="{00000000-0005-0000-0000-0000F31A0000}"/>
    <cellStyle name="1_Ёпилган форма туланган 13-03-07_УХКМ ва БИО форма 01. 02. 09" xfId="3600" xr:uid="{00000000-0005-0000-0000-0000F41A0000}"/>
    <cellStyle name="1_Жадвал" xfId="3601" xr:uid="{00000000-0005-0000-0000-0000F51A0000}"/>
    <cellStyle name="1_Жадвал" xfId="3602" xr:uid="{00000000-0005-0000-0000-0000F61A0000}"/>
    <cellStyle name="1_Жадвал_Апрел кр такс иш хаки тулик 5.04.08 МБ га" xfId="3603" xr:uid="{00000000-0005-0000-0000-0000F71A0000}"/>
    <cellStyle name="1_Жадвал_Апрел кр такс иш хаки тулик 5.04.08 МБ га" xfId="3604" xr:uid="{00000000-0005-0000-0000-0000F81A0000}"/>
    <cellStyle name="1_Жадвал_ЛИЗИНГ МОНИТОРИНГИ-1.11.08й русумлар буйича" xfId="3605" xr:uid="{00000000-0005-0000-0000-0000F91A0000}"/>
    <cellStyle name="1_Жадвал_ЛИЗИНГ МОНИТОРИНГИ-1.11.08й русумлар буйича" xfId="3606" xr:uid="{00000000-0005-0000-0000-0000FA1A0000}"/>
    <cellStyle name="1_Жадвал_УХКМ ва БИО форма 01. 02. 09" xfId="3607" xr:uid="{00000000-0005-0000-0000-0000FB1A0000}"/>
    <cellStyle name="1_Жадвал_УХКМ ва БИО форма 01. 02. 09" xfId="3608" xr:uid="{00000000-0005-0000-0000-0000FC1A0000}"/>
    <cellStyle name="1_Зарбдор туман" xfId="3609" xr:uid="{00000000-0005-0000-0000-0000FD1A0000}"/>
    <cellStyle name="1_Зарбдор туман" xfId="3610" xr:uid="{00000000-0005-0000-0000-0000FE1A0000}"/>
    <cellStyle name="1_Зафаробод Кредит1111" xfId="3611" xr:uid="{00000000-0005-0000-0000-0000FF1A0000}"/>
    <cellStyle name="1_Зафаробод Кредит1111" xfId="3612" xr:uid="{00000000-0005-0000-0000-0000001B0000}"/>
    <cellStyle name="1_Зафаробод Кредит1111_Апрел кр такс иш хаки тулик 5.04.08 МБ га" xfId="3613" xr:uid="{00000000-0005-0000-0000-0000011B0000}"/>
    <cellStyle name="1_Зафаробод Кредит1111_Апрел кр такс иш хаки тулик 5.04.08 МБ га" xfId="3614" xr:uid="{00000000-0005-0000-0000-0000021B0000}"/>
    <cellStyle name="1_Зафаробод Кредит1111_ЛИЗИНГ МОНИТОРИНГИ-1.11.08й русумлар буйича" xfId="3615" xr:uid="{00000000-0005-0000-0000-0000031B0000}"/>
    <cellStyle name="1_Зафаробод Кредит1111_ЛИЗИНГ МОНИТОРИНГИ-1.11.08й русумлар буйича" xfId="3616" xr:uid="{00000000-0005-0000-0000-0000041B0000}"/>
    <cellStyle name="1_Зафаробод Кредит1111_УХКМ ва БИО форма 01. 02. 09" xfId="3617" xr:uid="{00000000-0005-0000-0000-0000051B0000}"/>
    <cellStyle name="1_Зафаробод Кредит1111_УХКМ ва БИО форма 01. 02. 09" xfId="3618" xr:uid="{00000000-0005-0000-0000-0000061B0000}"/>
    <cellStyle name="1_Зафаробод ПТК 1 май" xfId="3619" xr:uid="{00000000-0005-0000-0000-0000071B0000}"/>
    <cellStyle name="1_Зафаробод ПТК 1 май" xfId="3620" xr:uid="{00000000-0005-0000-0000-0000081B0000}"/>
    <cellStyle name="1_Зафаробод-19-олтин" xfId="3621" xr:uid="{00000000-0005-0000-0000-0000091B0000}"/>
    <cellStyle name="1_Зафаробод-19-олтин" xfId="3622" xr:uid="{00000000-0005-0000-0000-00000A1B0000}"/>
    <cellStyle name="1_ЛИЗИНГ МОНИТОРИНГИ-1.11.08й русумлар буйича" xfId="3623" xr:uid="{00000000-0005-0000-0000-00000B1B0000}"/>
    <cellStyle name="1_ЛИЗИНГ МОНИТОРИНГИ-1.11.08й русумлар буйича" xfId="3624" xr:uid="{00000000-0005-0000-0000-00000C1B0000}"/>
    <cellStyle name="1_МАЙ кредит таксимоти 7 май БАНКЛАРГА" xfId="3625" xr:uid="{00000000-0005-0000-0000-00000D1B0000}"/>
    <cellStyle name="1_МАЙ кредит таксимоти 7 май БАНКЛАРГА" xfId="3626" xr:uid="{00000000-0005-0000-0000-00000E1B0000}"/>
    <cellStyle name="1_Май ойи кредит 14-05-07" xfId="3627" xr:uid="{00000000-0005-0000-0000-00000F1B0000}"/>
    <cellStyle name="1_Май ойи кредит 14-05-07" xfId="3628" xr:uid="{00000000-0005-0000-0000-0000101B0000}"/>
    <cellStyle name="1_Май ойи кредит 15-05-07 Вилоятга" xfId="3629" xr:uid="{00000000-0005-0000-0000-0000111B0000}"/>
    <cellStyle name="1_Май ойи кредит 15-05-07 Вилоятга" xfId="3630" xr:uid="{00000000-0005-0000-0000-0000121B0000}"/>
    <cellStyle name="1_Май ойи кредит 23-05-07 Вилоятга" xfId="3631" xr:uid="{00000000-0005-0000-0000-0000131B0000}"/>
    <cellStyle name="1_Май ойи кредит 23-05-07 Вилоятга" xfId="3632" xr:uid="{00000000-0005-0000-0000-0000141B0000}"/>
    <cellStyle name="1_Март ойи талаби вилоят" xfId="3633" xr:uid="{00000000-0005-0000-0000-0000151B0000}"/>
    <cellStyle name="1_Март ойи талаби вилоят" xfId="3634" xr:uid="{00000000-0005-0000-0000-0000161B0000}"/>
    <cellStyle name="1_Март ойига талаб арнасой" xfId="3635" xr:uid="{00000000-0005-0000-0000-0000171B0000}"/>
    <cellStyle name="1_Март ойига талаб арнасой" xfId="3636" xr:uid="{00000000-0005-0000-0000-0000181B0000}"/>
    <cellStyle name="1_Март ойига талаб арнасой_УХКМ ва БИО форма 01. 02. 09" xfId="3637" xr:uid="{00000000-0005-0000-0000-0000191B0000}"/>
    <cellStyle name="1_Март ойига талаб арнасой_УХКМ ва БИО форма 01. 02. 09" xfId="3638" xr:uid="{00000000-0005-0000-0000-00001A1B0000}"/>
    <cellStyle name="1_МАРТ-СВОД-01" xfId="3639" xr:uid="{00000000-0005-0000-0000-00001B1B0000}"/>
    <cellStyle name="1_МАРТ-СВОД-01" xfId="3640" xr:uid="{00000000-0005-0000-0000-00001C1B0000}"/>
    <cellStyle name="1_Мирзачул 24-10-2007 йил" xfId="3641" xr:uid="{00000000-0005-0000-0000-00001D1B0000}"/>
    <cellStyle name="1_Мирзачул 24-10-2007 йил" xfId="3642" xr:uid="{00000000-0005-0000-0000-00001E1B0000}"/>
    <cellStyle name="1_Мирзачул 27-10-2007 йил" xfId="3643" xr:uid="{00000000-0005-0000-0000-00001F1B0000}"/>
    <cellStyle name="1_Мирзачул 27-10-2007 йил" xfId="3644" xr:uid="{00000000-0005-0000-0000-0000201B0000}"/>
    <cellStyle name="1_Мирзачул пахта 07-06-07" xfId="3645" xr:uid="{00000000-0005-0000-0000-0000211B0000}"/>
    <cellStyle name="1_Мирзачул пахта 07-06-07" xfId="3646" xr:uid="{00000000-0005-0000-0000-0000221B0000}"/>
    <cellStyle name="1_Мирзачул пахта 16-06-07" xfId="3647" xr:uid="{00000000-0005-0000-0000-0000231B0000}"/>
    <cellStyle name="1_Мирзачул пахта 16-06-07" xfId="3648" xr:uid="{00000000-0005-0000-0000-0000241B0000}"/>
    <cellStyle name="1_Мирзачул-16-11-07" xfId="3649" xr:uid="{00000000-0005-0000-0000-0000251B0000}"/>
    <cellStyle name="1_Мирзачул-16-11-07" xfId="3650" xr:uid="{00000000-0005-0000-0000-0000261B0000}"/>
    <cellStyle name="1_Мирзачул-19-олтин" xfId="3651" xr:uid="{00000000-0005-0000-0000-0000271B0000}"/>
    <cellStyle name="1_Мирзачул-19-олтин" xfId="3652" xr:uid="{00000000-0005-0000-0000-0000281B0000}"/>
    <cellStyle name="1_Мониторинг 01-05-07 Вилоят" xfId="3653" xr:uid="{00000000-0005-0000-0000-0000291B0000}"/>
    <cellStyle name="1_Мониторинг 01-05-07 Вилоят" xfId="3654" xr:uid="{00000000-0005-0000-0000-00002A1B0000}"/>
    <cellStyle name="1_Мониторинг 30-04-07 Вилоят" xfId="3655" xr:uid="{00000000-0005-0000-0000-00002B1B0000}"/>
    <cellStyle name="1_Мониторинг 30-04-07 Вилоят" xfId="3656" xr:uid="{00000000-0005-0000-0000-00002C1B0000}"/>
    <cellStyle name="1_Мониторинг 31,08,06" xfId="3657" xr:uid="{00000000-0005-0000-0000-00002D1B0000}"/>
    <cellStyle name="1_Мониторинг 31,08,06" xfId="3658" xr:uid="{00000000-0005-0000-0000-00002E1B0000}"/>
    <cellStyle name="1_Мониторинг 31,08,06_УХКМ ва БИО форма 01. 02. 09" xfId="3659" xr:uid="{00000000-0005-0000-0000-00002F1B0000}"/>
    <cellStyle name="1_Мониторинг 31,08,06_УХКМ ва БИО форма 01. 02. 09" xfId="3660" xr:uid="{00000000-0005-0000-0000-0000301B0000}"/>
    <cellStyle name="1_олтингугут" xfId="3661" xr:uid="{00000000-0005-0000-0000-0000311B0000}"/>
    <cellStyle name="1_олтингугут" xfId="3662" xr:uid="{00000000-0005-0000-0000-0000321B0000}"/>
    <cellStyle name="1_олтингугут_УХКМ ва БИО форма 01. 02. 09" xfId="3663" xr:uid="{00000000-0005-0000-0000-0000331B0000}"/>
    <cellStyle name="1_олтингугут_УХКМ ва БИО форма 01. 02. 09" xfId="3664" xr:uid="{00000000-0005-0000-0000-0000341B0000}"/>
    <cellStyle name="1_П+Г-2007 апрел_форма" xfId="3665" xr:uid="{00000000-0005-0000-0000-0000351B0000}"/>
    <cellStyle name="1_П+Г-2007 апрел_форма" xfId="3666" xr:uid="{00000000-0005-0000-0000-0000361B0000}"/>
    <cellStyle name="1_П+Г-2007 МАЙ_18" xfId="3667" xr:uid="{00000000-0005-0000-0000-0000371B0000}"/>
    <cellStyle name="1_П+Г-2007 МАЙ_18" xfId="3668" xr:uid="{00000000-0005-0000-0000-0000381B0000}"/>
    <cellStyle name="1_П+Г-2007 МАЙ_янги" xfId="3669" xr:uid="{00000000-0005-0000-0000-0000391B0000}"/>
    <cellStyle name="1_П+Г-2007 МАЙ_янги" xfId="3670" xr:uid="{00000000-0005-0000-0000-00003A1B0000}"/>
    <cellStyle name="1_ПАХТА КРЕДИТ 2008 МАРТ " xfId="3671" xr:uid="{00000000-0005-0000-0000-00003B1B0000}"/>
    <cellStyle name="1_ПАХТА КРЕДИТ 2008 МАРТ " xfId="3672" xr:uid="{00000000-0005-0000-0000-00003C1B0000}"/>
    <cellStyle name="1_Пахта-2007 апрел кредит" xfId="3673" xr:uid="{00000000-0005-0000-0000-00003D1B0000}"/>
    <cellStyle name="1_Пахта-2007 апрел кредит" xfId="3674" xr:uid="{00000000-0005-0000-0000-00003E1B0000}"/>
    <cellStyle name="1_Пахта-2007 апрел кредит_Апрел кр такс иш хаки тулик 5.04.08 МБ га" xfId="3675" xr:uid="{00000000-0005-0000-0000-00003F1B0000}"/>
    <cellStyle name="1_Пахта-2007 апрел кредит_Апрел кр такс иш хаки тулик 5.04.08 МБ га" xfId="3676" xr:uid="{00000000-0005-0000-0000-0000401B0000}"/>
    <cellStyle name="1_Пахта-2007 апрел кредит_ЛИЗИНГ МОНИТОРИНГИ-1.11.08й русумлар буйича" xfId="3677" xr:uid="{00000000-0005-0000-0000-0000411B0000}"/>
    <cellStyle name="1_Пахта-2007 апрел кредит_ЛИЗИНГ МОНИТОРИНГИ-1.11.08й русумлар буйича" xfId="3678" xr:uid="{00000000-0005-0000-0000-0000421B0000}"/>
    <cellStyle name="1_Пахта-2007 апрел кредит_УХКМ ва БИО форма 01. 02. 09" xfId="3679" xr:uid="{00000000-0005-0000-0000-0000431B0000}"/>
    <cellStyle name="1_Пахта-2007 апрел кредит_УХКМ ва БИО форма 01. 02. 09" xfId="3680" xr:uid="{00000000-0005-0000-0000-0000441B0000}"/>
    <cellStyle name="1_Пахта-Галла-Апрел-Кредит" xfId="3681" xr:uid="{00000000-0005-0000-0000-0000451B0000}"/>
    <cellStyle name="1_Пахта-Галла-Апрел-Кредит" xfId="3682" xr:uid="{00000000-0005-0000-0000-0000461B0000}"/>
    <cellStyle name="1_Пахта-Галла-Апрел-Кредит_Апрел кр такс иш хаки тулик 5.04.08 МБ га" xfId="3683" xr:uid="{00000000-0005-0000-0000-0000471B0000}"/>
    <cellStyle name="1_Пахта-Галла-Апрел-Кредит_Апрел кр такс иш хаки тулик 5.04.08 МБ га" xfId="3684" xr:uid="{00000000-0005-0000-0000-0000481B0000}"/>
    <cellStyle name="1_Пахта-Галла-Апрел-Кредит_ЛИЗИНГ МОНИТОРИНГИ-1.11.08й русумлар буйича" xfId="3685" xr:uid="{00000000-0005-0000-0000-0000491B0000}"/>
    <cellStyle name="1_Пахта-Галла-Апрел-Кредит_ЛИЗИНГ МОНИТОРИНГИ-1.11.08й русумлар буйича" xfId="3686" xr:uid="{00000000-0005-0000-0000-00004A1B0000}"/>
    <cellStyle name="1_Пахта-Галла-Апрел-Кредит_УХКМ ва БИО форма 01. 02. 09" xfId="3687" xr:uid="{00000000-0005-0000-0000-00004B1B0000}"/>
    <cellStyle name="1_Пахта-Галла-Апрел-Кредит_УХКМ ва БИО форма 01. 02. 09" xfId="3688" xr:uid="{00000000-0005-0000-0000-00004C1B0000}"/>
    <cellStyle name="1_Пахта-Галла-Май-Кредит" xfId="3689" xr:uid="{00000000-0005-0000-0000-00004D1B0000}"/>
    <cellStyle name="1_Пахта-Галла-Май-Кредит" xfId="3690" xr:uid="{00000000-0005-0000-0000-00004E1B0000}"/>
    <cellStyle name="1_Пахта-Галла-Май-Кредит_Апрел кр такс иш хаки тулик 5.04.08 МБ га" xfId="3691" xr:uid="{00000000-0005-0000-0000-00004F1B0000}"/>
    <cellStyle name="1_Пахта-Галла-Май-Кредит_Апрел кр такс иш хаки тулик 5.04.08 МБ га" xfId="3692" xr:uid="{00000000-0005-0000-0000-0000501B0000}"/>
    <cellStyle name="1_Пахта-Галла-Май-Кредит_ЛИЗИНГ МОНИТОРИНГИ-1.11.08й русумлар буйича" xfId="3693" xr:uid="{00000000-0005-0000-0000-0000511B0000}"/>
    <cellStyle name="1_Пахта-Галла-Май-Кредит_ЛИЗИНГ МОНИТОРИНГИ-1.11.08й русумлар буйича" xfId="3694" xr:uid="{00000000-0005-0000-0000-0000521B0000}"/>
    <cellStyle name="1_Пахта-Галла-Май-Кредит_УХКМ ва БИО форма 01. 02. 09" xfId="3695" xr:uid="{00000000-0005-0000-0000-0000531B0000}"/>
    <cellStyle name="1_Пахта-Галла-Май-Кредит_УХКМ ва БИО форма 01. 02. 09" xfId="3696" xr:uid="{00000000-0005-0000-0000-0000541B0000}"/>
    <cellStyle name="1_Пахта-Сентябр" xfId="3697" xr:uid="{00000000-0005-0000-0000-0000551B0000}"/>
    <cellStyle name="1_Пахта-Сентябр" xfId="3698" xr:uid="{00000000-0005-0000-0000-0000561B0000}"/>
    <cellStyle name="1_ПАХТА-Тех.карта" xfId="3699" xr:uid="{00000000-0005-0000-0000-0000571B0000}"/>
    <cellStyle name="1_ПАХТА-Тех.карта" xfId="3700" xr:uid="{00000000-0005-0000-0000-0000581B0000}"/>
    <cellStyle name="1_ПАХТА-Тех.карта_УХКМ ва БИО форма 01. 02. 09" xfId="3701" xr:uid="{00000000-0005-0000-0000-0000591B0000}"/>
    <cellStyle name="1_ПАХТА-Тех.карта_УХКМ ва БИО форма 01. 02. 09" xfId="3702" xr:uid="{00000000-0005-0000-0000-00005A1B0000}"/>
    <cellStyle name="1_П-Г-Апрел-2 ЯРМИ" xfId="3703" xr:uid="{00000000-0005-0000-0000-00005B1B0000}"/>
    <cellStyle name="1_П-Г-Апрел-2 ЯРМИ" xfId="3704" xr:uid="{00000000-0005-0000-0000-00005C1B0000}"/>
    <cellStyle name="1_П-Г-Апрел-2 ЯРМИ_Апрел кр такс иш хаки тулик 5.04.08 МБ га" xfId="3705" xr:uid="{00000000-0005-0000-0000-00005D1B0000}"/>
    <cellStyle name="1_П-Г-Апрел-2 ЯРМИ_Апрел кр такс иш хаки тулик 5.04.08 МБ га" xfId="3706" xr:uid="{00000000-0005-0000-0000-00005E1B0000}"/>
    <cellStyle name="1_П-Г-Апрел-2 ЯРМИ_ЛИЗИНГ МОНИТОРИНГИ-1.11.08й русумлар буйича" xfId="3707" xr:uid="{00000000-0005-0000-0000-00005F1B0000}"/>
    <cellStyle name="1_П-Г-Апрел-2 ЯРМИ_ЛИЗИНГ МОНИТОРИНГИ-1.11.08й русумлар буйича" xfId="3708" xr:uid="{00000000-0005-0000-0000-0000601B0000}"/>
    <cellStyle name="1_П-Г-Апрел-2 ЯРМИ_УХКМ ва БИО форма 01. 02. 09" xfId="3709" xr:uid="{00000000-0005-0000-0000-0000611B0000}"/>
    <cellStyle name="1_П-Г-Апрел-2 ЯРМИ_УХКМ ва БИО форма 01. 02. 09" xfId="3710" xr:uid="{00000000-0005-0000-0000-0000621B0000}"/>
    <cellStyle name="1_Режа апрел кредит 19-04-07 гача" xfId="3711" xr:uid="{00000000-0005-0000-0000-0000631B0000}"/>
    <cellStyle name="1_Режа апрел кредит 19-04-07 гача" xfId="3712" xr:uid="{00000000-0005-0000-0000-0000641B0000}"/>
    <cellStyle name="1_Солик_форма_епилган_умумий" xfId="3713" xr:uid="{00000000-0005-0000-0000-0000651B0000}"/>
    <cellStyle name="1_Солик_форма_епилган_умумий" xfId="3714" xr:uid="{00000000-0005-0000-0000-0000661B0000}"/>
    <cellStyle name="1_Солик_форма_умумий" xfId="3715" xr:uid="{00000000-0005-0000-0000-0000671B0000}"/>
    <cellStyle name="1_Солик_форма_умумий" xfId="3716" xr:uid="{00000000-0005-0000-0000-0000681B0000}"/>
    <cellStyle name="1_С-р , П Б, Х Б ва бошка банк 1,01,06 дан 25,05,06гача" xfId="3717" xr:uid="{00000000-0005-0000-0000-0000691B0000}"/>
    <cellStyle name="1_С-р , П Б, Х Б ва бошка банк 1,01,06 дан 25,05,06гача" xfId="3718" xr:uid="{00000000-0005-0000-0000-00006A1B0000}"/>
    <cellStyle name="1_С-р , П Б, Х Б ва бошка банк 1,01,06 дан 25,05,06гача_УХКМ ва БИО форма 01. 02. 09" xfId="3719" xr:uid="{00000000-0005-0000-0000-00006B1B0000}"/>
    <cellStyle name="1_С-р , П Б, Х Б ва бошка банк 1,01,06 дан 25,05,06гача_УХКМ ва БИО форма 01. 02. 09" xfId="3720" xr:uid="{00000000-0005-0000-0000-00006C1B0000}"/>
    <cellStyle name="1_С-р , П Б, Х Б ва бошка банк 1,01,06 дан 25,05,06гача00" xfId="3721" xr:uid="{00000000-0005-0000-0000-00006D1B0000}"/>
    <cellStyle name="1_С-р , П Б, Х Б ва бошка банк 1,01,06 дан 25,05,06гача00" xfId="3722" xr:uid="{00000000-0005-0000-0000-00006E1B0000}"/>
    <cellStyle name="1_С-р , П Б, Х Б ва бошка банк 1,01,06 дан 25,05,06гача00_УХКМ ва БИО форма 01. 02. 09" xfId="3723" xr:uid="{00000000-0005-0000-0000-00006F1B0000}"/>
    <cellStyle name="1_С-р , П Б, Х Б ва бошка банк 1,01,06 дан 25,05,06гача00_УХКМ ва БИО форма 01. 02. 09" xfId="3724" xr:uid="{00000000-0005-0000-0000-0000701B0000}"/>
    <cellStyle name="1_УХКМ ва БИО форма 01. 02. 09" xfId="3725" xr:uid="{00000000-0005-0000-0000-0000711B0000}"/>
    <cellStyle name="1_УХКМ ва БИО форма 01. 02. 09" xfId="3726" xr:uid="{00000000-0005-0000-0000-0000721B0000}"/>
    <cellStyle name="1_Факт 2006 йилга олганлар" xfId="3727" xr:uid="{00000000-0005-0000-0000-0000731B0000}"/>
    <cellStyle name="1_Факт 2006 йилга олганлар" xfId="3728" xr:uid="{00000000-0005-0000-0000-0000741B0000}"/>
    <cellStyle name="1_Факт 2006 йилга олганлар_Апрел кр такс иш хаки тулик 5.04.08 МБ га" xfId="3729" xr:uid="{00000000-0005-0000-0000-0000751B0000}"/>
    <cellStyle name="1_Факт 2006 йилга олганлар_Апрел кр такс иш хаки тулик 5.04.08 МБ га" xfId="3730" xr:uid="{00000000-0005-0000-0000-0000761B0000}"/>
    <cellStyle name="1_Факт 2006 йилга олганлар_ЛИЗИНГ МОНИТОРИНГИ-1.11.08й русумлар буйича" xfId="3731" xr:uid="{00000000-0005-0000-0000-0000771B0000}"/>
    <cellStyle name="1_Факт 2006 йилга олганлар_ЛИЗИНГ МОНИТОРИНГИ-1.11.08й русумлар буйича" xfId="3732" xr:uid="{00000000-0005-0000-0000-0000781B0000}"/>
    <cellStyle name="1_Факт 2006 йилга олганлар_УХКМ ва БИО форма 01. 02. 09" xfId="3733" xr:uid="{00000000-0005-0000-0000-0000791B0000}"/>
    <cellStyle name="1_Факт 2006 йилга олганлар_УХКМ ва БИО форма 01. 02. 09" xfId="3734" xr:uid="{00000000-0005-0000-0000-00007A1B0000}"/>
    <cellStyle name="1_Химия-11" xfId="3735" xr:uid="{00000000-0005-0000-0000-00007B1B0000}"/>
    <cellStyle name="1_Химия-11" xfId="3736" xr:uid="{00000000-0005-0000-0000-00007C1B0000}"/>
    <cellStyle name="1_Чиким Апрел ойи котди" xfId="3737" xr:uid="{00000000-0005-0000-0000-00007D1B0000}"/>
    <cellStyle name="1_Чиким Апрел ойи котди" xfId="3738" xr:uid="{00000000-0005-0000-0000-00007E1B0000}"/>
    <cellStyle name="1_Чиким Апрел ойи котди_УХКМ ва БИО форма 01. 02. 09" xfId="3739" xr:uid="{00000000-0005-0000-0000-00007F1B0000}"/>
    <cellStyle name="1_Чиким Апрел ойи котди_УХКМ ва БИО форма 01. 02. 09" xfId="3740" xr:uid="{00000000-0005-0000-0000-0000801B0000}"/>
    <cellStyle name="1_Чиким июн" xfId="3741" xr:uid="{00000000-0005-0000-0000-0000811B0000}"/>
    <cellStyle name="1_Чиким июн" xfId="3742" xr:uid="{00000000-0005-0000-0000-0000821B0000}"/>
    <cellStyle name="1_Чиким июн_Апрел кр такс иш хаки тулик 5.04.08 МБ га" xfId="3743" xr:uid="{00000000-0005-0000-0000-0000831B0000}"/>
    <cellStyle name="1_Чиким июн_Апрел кр такс иш хаки тулик 5.04.08 МБ га" xfId="3744" xr:uid="{00000000-0005-0000-0000-0000841B0000}"/>
    <cellStyle name="1_Чиким июн_ЛИЗИНГ МОНИТОРИНГИ-1.11.08й русумлар буйича" xfId="3745" xr:uid="{00000000-0005-0000-0000-0000851B0000}"/>
    <cellStyle name="1_Чиким июн_ЛИЗИНГ МОНИТОРИНГИ-1.11.08й русумлар буйича" xfId="3746" xr:uid="{00000000-0005-0000-0000-0000861B0000}"/>
    <cellStyle name="1_Чиким июн_УХКМ ва БИО форма 01. 02. 09" xfId="3747" xr:uid="{00000000-0005-0000-0000-0000871B0000}"/>
    <cellStyle name="1_Чиким июн_УХКМ ва БИО форма 01. 02. 09" xfId="3748" xr:uid="{00000000-0005-0000-0000-0000881B0000}"/>
    <cellStyle name="1_Энг охирги экипаж-1" xfId="3749" xr:uid="{00000000-0005-0000-0000-0000891B0000}"/>
    <cellStyle name="1_Энг охирги экипаж-1" xfId="3750" xr:uid="{00000000-0005-0000-0000-00008A1B0000}"/>
    <cellStyle name="1_Энг охирги экипаж-1_УХКМ ва БИО форма 01. 02. 09" xfId="3751" xr:uid="{00000000-0005-0000-0000-00008B1B0000}"/>
    <cellStyle name="1_Энг охирги экипаж-1_УХКМ ва БИО форма 01. 02. 09" xfId="3752" xr:uid="{00000000-0005-0000-0000-00008C1B0000}"/>
    <cellStyle name="2" xfId="3753" xr:uid="{00000000-0005-0000-0000-00008D1B0000}"/>
    <cellStyle name="2" xfId="3754" xr:uid="{00000000-0005-0000-0000-00008E1B0000}"/>
    <cellStyle name="2 2" xfId="3755" xr:uid="{00000000-0005-0000-0000-00008F1B0000}"/>
    <cellStyle name="2 3" xfId="3756" xr:uid="{00000000-0005-0000-0000-0000901B0000}"/>
    <cellStyle name="2_05,06,2007 йилга сводка Дустлик 2" xfId="3757" xr:uid="{00000000-0005-0000-0000-0000911B0000}"/>
    <cellStyle name="2_05,06,2007 йилга сводка Дустлик 2" xfId="3758" xr:uid="{00000000-0005-0000-0000-0000921B0000}"/>
    <cellStyle name="2_1 август 2006 йилдан" xfId="3759" xr:uid="{00000000-0005-0000-0000-0000931B0000}"/>
    <cellStyle name="2_1 август 2006 йилдан" xfId="3760" xr:uid="{00000000-0005-0000-0000-0000941B0000}"/>
    <cellStyle name="2_1 август 2006 йилдан_УХКМ ва БИО форма 01. 02. 09" xfId="3761" xr:uid="{00000000-0005-0000-0000-0000951B0000}"/>
    <cellStyle name="2_1 август 2006 йилдан_УХКМ ва БИО форма 01. 02. 09" xfId="3762" xr:uid="{00000000-0005-0000-0000-0000961B0000}"/>
    <cellStyle name="2_1 августга бешта формани бошкатдан тайёрланди" xfId="3763" xr:uid="{00000000-0005-0000-0000-0000971B0000}"/>
    <cellStyle name="2_1 августга бешта формани бошкатдан тайёрланди" xfId="3764" xr:uid="{00000000-0005-0000-0000-0000981B0000}"/>
    <cellStyle name="2_1 августга бешта формани бошкатдан тайёрланди_УХКМ ва БИО форма 01. 02. 09" xfId="3765" xr:uid="{00000000-0005-0000-0000-0000991B0000}"/>
    <cellStyle name="2_1 августга бешта формани бошкатдан тайёрланди_УХКМ ва БИО форма 01. 02. 09" xfId="3766" xr:uid="{00000000-0005-0000-0000-00009A1B0000}"/>
    <cellStyle name="2_12 книга1" xfId="10663" xr:uid="{00000000-0005-0000-0000-00009B1B0000}"/>
    <cellStyle name="2_12.05.06" xfId="3767" xr:uid="{00000000-0005-0000-0000-00009C1B0000}"/>
    <cellStyle name="2_12.05.06_Апрел кр такс иш хаки тулик 5.04.08 МБ га" xfId="3768" xr:uid="{00000000-0005-0000-0000-00009D1B0000}"/>
    <cellStyle name="2_12.05.06_Апрел кр такс иш хаки тулик 5.04.08 МБ га" xfId="3769" xr:uid="{00000000-0005-0000-0000-00009E1B0000}"/>
    <cellStyle name="2_12.05.06_ЛИЗИНГ МОНИТОРИНГИ-1.11.08й русумлар буйича" xfId="3770" xr:uid="{00000000-0005-0000-0000-00009F1B0000}"/>
    <cellStyle name="2_12.05.06_ЛИЗИНГ МОНИТОРИНГИ-1.11.08й русумлар буйича" xfId="3771" xr:uid="{00000000-0005-0000-0000-0000A01B0000}"/>
    <cellStyle name="2_12.05.06_УХКМ ва БИО форма 01. 02. 09" xfId="3772" xr:uid="{00000000-0005-0000-0000-0000A11B0000}"/>
    <cellStyle name="2_12.05.06_УХКМ ва БИО форма 01. 02. 09" xfId="3773" xr:uid="{00000000-0005-0000-0000-0000A21B0000}"/>
    <cellStyle name="2_15-05-07 га форма" xfId="3774" xr:uid="{00000000-0005-0000-0000-0000A31B0000}"/>
    <cellStyle name="2_15-05-07 га форма" xfId="3775" xr:uid="{00000000-0005-0000-0000-0000A41B0000}"/>
    <cellStyle name="2_15-05-07 га форма_УХКМ ва БИО форма 01. 02. 09" xfId="3776" xr:uid="{00000000-0005-0000-0000-0000A51B0000}"/>
    <cellStyle name="2_15-05-07 га форма_УХКМ ва БИО форма 01. 02. 09" xfId="3777" xr:uid="{00000000-0005-0000-0000-0000A61B0000}"/>
    <cellStyle name="2_17,09,2006" xfId="3778" xr:uid="{00000000-0005-0000-0000-0000A71B0000}"/>
    <cellStyle name="2_17,09,2006" xfId="3779" xr:uid="{00000000-0005-0000-0000-0000A81B0000}"/>
    <cellStyle name="2_17,09,2006_УХКМ ва БИО форма 01. 02. 09" xfId="3780" xr:uid="{00000000-0005-0000-0000-0000A91B0000}"/>
    <cellStyle name="2_17,09,2006_УХКМ ва БИО форма 01. 02. 09" xfId="3781" xr:uid="{00000000-0005-0000-0000-0000AA1B0000}"/>
    <cellStyle name="2_2006 йил хосили учун чиким Счёт фактура" xfId="3782" xr:uid="{00000000-0005-0000-0000-0000AB1B0000}"/>
    <cellStyle name="2_2006 йил хосили учун чиким Счёт фактура" xfId="3783" xr:uid="{00000000-0005-0000-0000-0000AC1B0000}"/>
    <cellStyle name="2_2006 йил хосили учун чиким Счёт фактура_Апрел кр такс иш хаки тулик 5.04.08 МБ га" xfId="3784" xr:uid="{00000000-0005-0000-0000-0000AD1B0000}"/>
    <cellStyle name="2_2006 йил хосили учун чиким Счёт фактура_Апрел кр такс иш хаки тулик 5.04.08 МБ га" xfId="3785" xr:uid="{00000000-0005-0000-0000-0000AE1B0000}"/>
    <cellStyle name="2_2006 йил хосили учун чиким Счёт фактура_ЛИЗИНГ МОНИТОРИНГИ-1.11.08й русумлар буйича" xfId="3786" xr:uid="{00000000-0005-0000-0000-0000AF1B0000}"/>
    <cellStyle name="2_2006 йил хосили учун чиким Счёт фактура_ЛИЗИНГ МОНИТОРИНГИ-1.11.08й русумлар буйича" xfId="3787" xr:uid="{00000000-0005-0000-0000-0000B01B0000}"/>
    <cellStyle name="2_2006 йил хосили учун чиким Счёт фактура_УХКМ ва БИО форма 01. 02. 09" xfId="3788" xr:uid="{00000000-0005-0000-0000-0000B11B0000}"/>
    <cellStyle name="2_2006 йил хосили учун чиким Счёт фактура_УХКМ ва БИО форма 01. 02. 09" xfId="3789" xr:uid="{00000000-0005-0000-0000-0000B21B0000}"/>
    <cellStyle name="2_2007 йил январ чиким котди" xfId="3790" xr:uid="{00000000-0005-0000-0000-0000B31B0000}"/>
    <cellStyle name="2_2007 йил январ чиким котди" xfId="3791" xr:uid="{00000000-0005-0000-0000-0000B41B0000}"/>
    <cellStyle name="2_2007 йил январ чиким котди_УХКМ ва БИО форма 01. 02. 09" xfId="3792" xr:uid="{00000000-0005-0000-0000-0000B51B0000}"/>
    <cellStyle name="2_2007 йил январ чиким котди_УХКМ ва БИО форма 01. 02. 09" xfId="3793" xr:uid="{00000000-0005-0000-0000-0000B61B0000}"/>
    <cellStyle name="2_3 Сводка 16,04,07" xfId="3794" xr:uid="{00000000-0005-0000-0000-0000B71B0000}"/>
    <cellStyle name="2_3 Сводка 16,04,07" xfId="3795" xr:uid="{00000000-0005-0000-0000-0000B81B0000}"/>
    <cellStyle name="2_3 Сводка 16,04,07_Апрел кр такс иш хаки тулик 5.04.08 МБ га" xfId="3796" xr:uid="{00000000-0005-0000-0000-0000B91B0000}"/>
    <cellStyle name="2_3 Сводка 16,04,07_Апрел кр такс иш хаки тулик 5.04.08 МБ га" xfId="3797" xr:uid="{00000000-0005-0000-0000-0000BA1B0000}"/>
    <cellStyle name="2_3 Сводка 16,04,07_ЛИЗИНГ МОНИТОРИНГИ-1.11.08й русумлар буйича" xfId="3798" xr:uid="{00000000-0005-0000-0000-0000BB1B0000}"/>
    <cellStyle name="2_3 Сводка 16,04,07_ЛИЗИНГ МОНИТОРИНГИ-1.11.08й русумлар буйича" xfId="3799" xr:uid="{00000000-0005-0000-0000-0000BC1B0000}"/>
    <cellStyle name="2_3 Сводка 16,04,07_УХКМ ва БИО форма 01. 02. 09" xfId="3800" xr:uid="{00000000-0005-0000-0000-0000BD1B0000}"/>
    <cellStyle name="2_3 Сводка 16,04,07_УХКМ ва БИО форма 01. 02. 09" xfId="3801" xr:uid="{00000000-0005-0000-0000-0000BE1B0000}"/>
    <cellStyle name="2_MONITOR 08-05-07 Вилоятга" xfId="3802" xr:uid="{00000000-0005-0000-0000-0000BF1B0000}"/>
    <cellStyle name="2_MONITOR 08-05-07 Вилоятга" xfId="3803" xr:uid="{00000000-0005-0000-0000-0000C01B0000}"/>
    <cellStyle name="2_MONITOR 08-05-07 Вилоятга_УХКМ ва БИО форма 01. 02. 09" xfId="3804" xr:uid="{00000000-0005-0000-0000-0000C11B0000}"/>
    <cellStyle name="2_MONITOR 08-05-07 Вилоятга_УХКМ ва БИО форма 01. 02. 09" xfId="3805" xr:uid="{00000000-0005-0000-0000-0000C21B0000}"/>
    <cellStyle name="2_MONITOR 15-05-07 ВилоятгаААА" xfId="3806" xr:uid="{00000000-0005-0000-0000-0000C31B0000}"/>
    <cellStyle name="2_MONITOR 15-05-07 ВилоятгаААА" xfId="3807" xr:uid="{00000000-0005-0000-0000-0000C41B0000}"/>
    <cellStyle name="2_MONITOR 15-05-07 ВилоятгаААА_УХКМ ва БИО форма 01. 02. 09" xfId="3808" xr:uid="{00000000-0005-0000-0000-0000C51B0000}"/>
    <cellStyle name="2_MONITOR 15-05-07 ВилоятгаААА_УХКМ ва БИО форма 01. 02. 09" xfId="3809" xr:uid="{00000000-0005-0000-0000-0000C61B0000}"/>
    <cellStyle name="2_MONITOR 17-05-07 Вилоятгааа" xfId="3810" xr:uid="{00000000-0005-0000-0000-0000C71B0000}"/>
    <cellStyle name="2_MONITOR 17-05-07 Вилоятгааа" xfId="3811" xr:uid="{00000000-0005-0000-0000-0000C81B0000}"/>
    <cellStyle name="2_MONITOR 24-02-07 JJJ Охиргиси" xfId="3812" xr:uid="{00000000-0005-0000-0000-0000C91B0000}"/>
    <cellStyle name="2_MONITOR 24-02-07 JJJ Охиргиси" xfId="3813" xr:uid="{00000000-0005-0000-0000-0000CA1B0000}"/>
    <cellStyle name="2_MONITOR 24-02-07 JJJ Охиргиси_УХКМ ва БИО форма 01. 02. 09" xfId="3814" xr:uid="{00000000-0005-0000-0000-0000CB1B0000}"/>
    <cellStyle name="2_MONITOR 24-02-07 JJJ Охиргиси_УХКМ ва БИО форма 01. 02. 09" xfId="3815" xr:uid="{00000000-0005-0000-0000-0000CC1B0000}"/>
    <cellStyle name="2_SVOD SHINA" xfId="3816" xr:uid="{00000000-0005-0000-0000-0000CD1B0000}"/>
    <cellStyle name="2_SVOD SHINA" xfId="3817" xr:uid="{00000000-0005-0000-0000-0000CE1B0000}"/>
    <cellStyle name="2_SVOD SHINA_УХКМ ва БИО форма 01. 02. 09" xfId="3818" xr:uid="{00000000-0005-0000-0000-0000CF1B0000}"/>
    <cellStyle name="2_SVOD SHINA_УХКМ ва БИО форма 01. 02. 09" xfId="3819" xr:uid="{00000000-0005-0000-0000-0000D01B0000}"/>
    <cellStyle name="2_АКЧАБОЙ АКАГА 1-озиклантириш фонд" xfId="3820" xr:uid="{00000000-0005-0000-0000-0000D11B0000}"/>
    <cellStyle name="2_АКЧАБОЙ АКАГА 1-озиклантириш фонд" xfId="3821" xr:uid="{00000000-0005-0000-0000-0000D21B0000}"/>
    <cellStyle name="2_Апрел кр такс иш хаки тулик 5.04.08 МБ га" xfId="3822" xr:uid="{00000000-0005-0000-0000-0000D31B0000}"/>
    <cellStyle name="2_Апрел кр такс иш хаки тулик 5.04.08 МБ га" xfId="3823" xr:uid="{00000000-0005-0000-0000-0000D41B0000}"/>
    <cellStyle name="2_Апрел кредитдан тушди 19-04" xfId="3824" xr:uid="{00000000-0005-0000-0000-0000D51B0000}"/>
    <cellStyle name="2_Апрел кредитдан тушди 19-04" xfId="3825" xr:uid="{00000000-0005-0000-0000-0000D61B0000}"/>
    <cellStyle name="2_Апрел-режа-ксхб" xfId="3826" xr:uid="{00000000-0005-0000-0000-0000D71B0000}"/>
    <cellStyle name="2_Апрел-режа-ксхб" xfId="3827" xr:uid="{00000000-0005-0000-0000-0000D81B0000}"/>
    <cellStyle name="2_Вахобга галла кредит буйича 30 май" xfId="3828" xr:uid="{00000000-0005-0000-0000-0000D91B0000}"/>
    <cellStyle name="2_Вахобга галла кредит буйича 30 май" xfId="3829" xr:uid="{00000000-0005-0000-0000-0000DA1B0000}"/>
    <cellStyle name="2_Вилоят буйича 9-форма лизинг" xfId="3830" xr:uid="{00000000-0005-0000-0000-0000DB1B0000}"/>
    <cellStyle name="2_Вилоят буйича 9-форма лизинг" xfId="3831" xr:uid="{00000000-0005-0000-0000-0000DC1B0000}"/>
    <cellStyle name="2_Вилоят буйича март ойи 2.03.08 факт банкка талаб" xfId="3832" xr:uid="{00000000-0005-0000-0000-0000DD1B0000}"/>
    <cellStyle name="2_Вилоят буйича март ойи 2.03.08 факт банкка талаб" xfId="3833" xr:uid="{00000000-0005-0000-0000-0000DE1B0000}"/>
    <cellStyle name="2_Вилоят охирги мониторинг 18-04-07 кейинги" xfId="3834" xr:uid="{00000000-0005-0000-0000-0000DF1B0000}"/>
    <cellStyle name="2_Вилоят охирги мониторинг 18-04-07 кейинги" xfId="3835" xr:uid="{00000000-0005-0000-0000-0000E01B0000}"/>
    <cellStyle name="2_Вилоят охирги мониторинг 18-04-07 кейинги_УХКМ ва БИО форма 01. 02. 09" xfId="3836" xr:uid="{00000000-0005-0000-0000-0000E11B0000}"/>
    <cellStyle name="2_Вилоят охирги мониторинг 18-04-07 кейинги_УХКМ ва БИО форма 01. 02. 09" xfId="3837" xr:uid="{00000000-0005-0000-0000-0000E21B0000}"/>
    <cellStyle name="2_Вилоят охирги мониторинг 20-04-07 кейинги" xfId="3838" xr:uid="{00000000-0005-0000-0000-0000E31B0000}"/>
    <cellStyle name="2_Вилоят охирги мониторинг 20-04-07 кейинги" xfId="3839" xr:uid="{00000000-0005-0000-0000-0000E41B0000}"/>
    <cellStyle name="2_Вилоят охирги мониторинг 20-04-07 кейинги_УХКМ ва БИО форма 01. 02. 09" xfId="3840" xr:uid="{00000000-0005-0000-0000-0000E51B0000}"/>
    <cellStyle name="2_Вилоят охирги мониторинг 20-04-07 кейинги_УХКМ ва БИО форма 01. 02. 09" xfId="3841" xr:uid="{00000000-0005-0000-0000-0000E61B0000}"/>
    <cellStyle name="2_Вилоятга Эканамис маълумотлари" xfId="3842" xr:uid="{00000000-0005-0000-0000-0000E71B0000}"/>
    <cellStyle name="2_Вилоятга Эканамис маълумотлари" xfId="3843" xr:uid="{00000000-0005-0000-0000-0000E81B0000}"/>
    <cellStyle name="2_Вилоятга Эканамис маълумотлари_УХКМ ва БИО форма 01. 02. 09" xfId="3844" xr:uid="{00000000-0005-0000-0000-0000E91B0000}"/>
    <cellStyle name="2_Вилоятга Эканамис маълумотлари_УХКМ ва БИО форма 01. 02. 09" xfId="3845" xr:uid="{00000000-0005-0000-0000-0000EA1B0000}"/>
    <cellStyle name="2_Вилоят-химия-монитор-камай-21-04-07-агп" xfId="3846" xr:uid="{00000000-0005-0000-0000-0000EB1B0000}"/>
    <cellStyle name="2_Вилоят-химия-монитор-камай-21-04-07-агп" xfId="3847" xr:uid="{00000000-0005-0000-0000-0000EC1B0000}"/>
    <cellStyle name="2_Вилоят-химия-монитор-камай-21-04-07-агп_УХКМ ва БИО форма 01. 02. 09" xfId="3848" xr:uid="{00000000-0005-0000-0000-0000ED1B0000}"/>
    <cellStyle name="2_Вилоят-химия-монитор-камай-21-04-07-агп_УХКМ ва БИО форма 01. 02. 09" xfId="3849" xr:uid="{00000000-0005-0000-0000-0000EE1B0000}"/>
    <cellStyle name="2_Галла -2008 (Сентябр,октябр) -00121" xfId="3850" xr:uid="{00000000-0005-0000-0000-0000EF1B0000}"/>
    <cellStyle name="2_Галла -2008 (Сентябр,октябр) -00121" xfId="3851" xr:uid="{00000000-0005-0000-0000-0000F01B0000}"/>
    <cellStyle name="2_Галла -2008 (Сентябр,октябр) -00138" xfId="3852" xr:uid="{00000000-0005-0000-0000-0000F11B0000}"/>
    <cellStyle name="2_Галла -2008 (Сентябр,октябр) -00138" xfId="3853" xr:uid="{00000000-0005-0000-0000-0000F21B0000}"/>
    <cellStyle name="2_Галла -2008 (Сентябр,октябр)-00140" xfId="3854" xr:uid="{00000000-0005-0000-0000-0000F31B0000}"/>
    <cellStyle name="2_Галла -2008 (Сентябр,октябр)-00140" xfId="3855" xr:uid="{00000000-0005-0000-0000-0000F41B0000}"/>
    <cellStyle name="2_ГАЛЛА МАРТ (Низом)" xfId="3856" xr:uid="{00000000-0005-0000-0000-0000F51B0000}"/>
    <cellStyle name="2_ГАЛЛА МАРТ (Низом)" xfId="3857" xr:uid="{00000000-0005-0000-0000-0000F61B0000}"/>
    <cellStyle name="2_ГАЛЛА МАРТ (Низом)_УХКМ ва БИО форма 01. 02. 09" xfId="3858" xr:uid="{00000000-0005-0000-0000-0000F71B0000}"/>
    <cellStyle name="2_ГАЛЛА МАРТ (Низом)_УХКМ ва БИО форма 01. 02. 09" xfId="3859" xr:uid="{00000000-0005-0000-0000-0000F81B0000}"/>
    <cellStyle name="2_Демографик ва мехнат курсаткичлари 1995-2010" xfId="3860" xr:uid="{00000000-0005-0000-0000-0000F91B0000}"/>
    <cellStyle name="2_Дискетга аа" xfId="3861" xr:uid="{00000000-0005-0000-0000-0000FA1B0000}"/>
    <cellStyle name="2_Дискетга аа_УХКМ ва БИО форма 01. 02. 09" xfId="3862" xr:uid="{00000000-0005-0000-0000-0000FB1B0000}"/>
    <cellStyle name="2_Дискетга аа_УХКМ ва БИО форма 01. 02. 09" xfId="3863" xr:uid="{00000000-0005-0000-0000-0000FC1B0000}"/>
    <cellStyle name="2_Дустлик 01,10,06" xfId="3864" xr:uid="{00000000-0005-0000-0000-0000FD1B0000}"/>
    <cellStyle name="2_Дустлик 01,10,06" xfId="3865" xr:uid="{00000000-0005-0000-0000-0000FE1B0000}"/>
    <cellStyle name="2_Дустлик 01,10,06_УХКМ ва БИО форма 01. 02. 09" xfId="3866" xr:uid="{00000000-0005-0000-0000-0000FF1B0000}"/>
    <cellStyle name="2_Дустлик 01,10,06_УХКМ ва БИО форма 01. 02. 09" xfId="3867" xr:uid="{00000000-0005-0000-0000-0000001C0000}"/>
    <cellStyle name="2_Дустлик 13,10,061 га " xfId="3868" xr:uid="{00000000-0005-0000-0000-0000011C0000}"/>
    <cellStyle name="2_Дустлик 13,10,061 га " xfId="3869" xr:uid="{00000000-0005-0000-0000-0000021C0000}"/>
    <cellStyle name="2_Дустлик 13,10,061 га _УХКМ ва БИО форма 01. 02. 09" xfId="3870" xr:uid="{00000000-0005-0000-0000-0000031C0000}"/>
    <cellStyle name="2_Дустлик 13,10,061 га _УХКМ ва БИО форма 01. 02. 09" xfId="3871" xr:uid="{00000000-0005-0000-0000-0000041C0000}"/>
    <cellStyle name="2_Дустлик 15,09,06 мониторинг" xfId="3872" xr:uid="{00000000-0005-0000-0000-0000051C0000}"/>
    <cellStyle name="2_Дустлик 15,09,06 мониторинг" xfId="3873" xr:uid="{00000000-0005-0000-0000-0000061C0000}"/>
    <cellStyle name="2_Дустлик 15,09,06 мониторинг_УХКМ ва БИО форма 01. 02. 09" xfId="3874" xr:uid="{00000000-0005-0000-0000-0000071C0000}"/>
    <cellStyle name="2_Дустлик 15,09,06 мониторинг_УХКМ ва БИО форма 01. 02. 09" xfId="3875" xr:uid="{00000000-0005-0000-0000-0000081C0000}"/>
    <cellStyle name="2_Дустлик 2-05-07 мониторинг янг" xfId="3876" xr:uid="{00000000-0005-0000-0000-0000091C0000}"/>
    <cellStyle name="2_Дустлик 2-05-07 мониторинг янг" xfId="3877" xr:uid="{00000000-0005-0000-0000-00000A1C0000}"/>
    <cellStyle name="2_Дустлик 31-05-07 Вилоятга" xfId="3878" xr:uid="{00000000-0005-0000-0000-00000B1C0000}"/>
    <cellStyle name="2_Дустлик 31-05-07 Вилоятга" xfId="3879" xr:uid="{00000000-0005-0000-0000-00000C1C0000}"/>
    <cellStyle name="2_Дустлик 31-05-07 Вилоятга_УХКМ ва БИО форма 01. 02. 09" xfId="3880" xr:uid="{00000000-0005-0000-0000-00000D1C0000}"/>
    <cellStyle name="2_Дустлик 31-05-07 Вилоятга_УХКМ ва БИО форма 01. 02. 09" xfId="3881" xr:uid="{00000000-0005-0000-0000-00000E1C0000}"/>
    <cellStyle name="2_Дустлик анализ 30-07-06" xfId="3882" xr:uid="{00000000-0005-0000-0000-00000F1C0000}"/>
    <cellStyle name="2_Дустлик анализ 30-07-06" xfId="3883" xr:uid="{00000000-0005-0000-0000-0000101C0000}"/>
    <cellStyle name="2_Дустлик анализ 30-07-06_УХКМ ва БИО форма 01. 02. 09" xfId="3884" xr:uid="{00000000-0005-0000-0000-0000111C0000}"/>
    <cellStyle name="2_Дустлик анализ 30-07-06_УХКМ ва БИО форма 01. 02. 09" xfId="3885" xr:uid="{00000000-0005-0000-0000-0000121C0000}"/>
    <cellStyle name="2_Дустлик пахта 04-06-07" xfId="3886" xr:uid="{00000000-0005-0000-0000-0000131C0000}"/>
    <cellStyle name="2_Дустлик пахта 04-06-07" xfId="3887" xr:uid="{00000000-0005-0000-0000-0000141C0000}"/>
    <cellStyle name="2_Дустлик пахта 16-06-07" xfId="3888" xr:uid="{00000000-0005-0000-0000-0000151C0000}"/>
    <cellStyle name="2_Дустлик пахта 16-06-07" xfId="3889" xr:uid="{00000000-0005-0000-0000-0000161C0000}"/>
    <cellStyle name="2_Дустлик сводка 08-06-07 й Вилоятга" xfId="3890" xr:uid="{00000000-0005-0000-0000-0000171C0000}"/>
    <cellStyle name="2_Дустлик сводка 08-06-07 й Вилоятга" xfId="3891" xr:uid="{00000000-0005-0000-0000-0000181C0000}"/>
    <cellStyle name="2_Дустлик сводка 09-06-07 й Вилоятга" xfId="3892" xr:uid="{00000000-0005-0000-0000-0000191C0000}"/>
    <cellStyle name="2_Дустлик сводка 09-06-07 й Вилоятга" xfId="3893" xr:uid="{00000000-0005-0000-0000-00001A1C0000}"/>
    <cellStyle name="2_Дустлик сводка 10-06-07 й Вилоятга" xfId="3894" xr:uid="{00000000-0005-0000-0000-00001B1C0000}"/>
    <cellStyle name="2_Дустлик сводка 10-06-07 й Вилоятга" xfId="3895" xr:uid="{00000000-0005-0000-0000-00001C1C0000}"/>
    <cellStyle name="2_Дустлик сводка 1-06-07" xfId="3896" xr:uid="{00000000-0005-0000-0000-00001D1C0000}"/>
    <cellStyle name="2_Дустлик сводка 1-06-07" xfId="3897" xr:uid="{00000000-0005-0000-0000-00001E1C0000}"/>
    <cellStyle name="2_Дустлик сводка 1-06-07_УХКМ ва БИО форма 01. 02. 09" xfId="3898" xr:uid="{00000000-0005-0000-0000-00001F1C0000}"/>
    <cellStyle name="2_Дустлик сводка 1-06-07_УХКМ ва БИО форма 01. 02. 09" xfId="3899" xr:uid="{00000000-0005-0000-0000-0000201C0000}"/>
    <cellStyle name="2_Дустлик сводка 11-06-07 й Вилоятга" xfId="3900" xr:uid="{00000000-0005-0000-0000-0000211C0000}"/>
    <cellStyle name="2_Дустлик сводка 11-06-07 й Вилоятга" xfId="3901" xr:uid="{00000000-0005-0000-0000-0000221C0000}"/>
    <cellStyle name="2_Дустлик сводка 13-06-07 й Вилоятга" xfId="3902" xr:uid="{00000000-0005-0000-0000-0000231C0000}"/>
    <cellStyle name="2_Дустлик сводка 13-06-07 й Вилоятга" xfId="3903" xr:uid="{00000000-0005-0000-0000-0000241C0000}"/>
    <cellStyle name="2_Ёпилган форма туланган 13-03-07" xfId="3904" xr:uid="{00000000-0005-0000-0000-0000251C0000}"/>
    <cellStyle name="2_Ёпилган форма туланган 13-03-07" xfId="3905" xr:uid="{00000000-0005-0000-0000-0000261C0000}"/>
    <cellStyle name="2_Ёпилган форма туланган 13-03-07_УХКМ ва БИО форма 01. 02. 09" xfId="3906" xr:uid="{00000000-0005-0000-0000-0000271C0000}"/>
    <cellStyle name="2_Ёпилган форма туланган 13-03-07_УХКМ ва БИО форма 01. 02. 09" xfId="3907" xr:uid="{00000000-0005-0000-0000-0000281C0000}"/>
    <cellStyle name="2_Жадвал" xfId="3908" xr:uid="{00000000-0005-0000-0000-0000291C0000}"/>
    <cellStyle name="2_Жадвал" xfId="3909" xr:uid="{00000000-0005-0000-0000-00002A1C0000}"/>
    <cellStyle name="2_Жадвал_Апрел кр такс иш хаки тулик 5.04.08 МБ га" xfId="3910" xr:uid="{00000000-0005-0000-0000-00002B1C0000}"/>
    <cellStyle name="2_Жадвал_Апрел кр такс иш хаки тулик 5.04.08 МБ га" xfId="3911" xr:uid="{00000000-0005-0000-0000-00002C1C0000}"/>
    <cellStyle name="2_Жадвал_ЛИЗИНГ МОНИТОРИНГИ-1.11.08й русумлар буйича" xfId="3912" xr:uid="{00000000-0005-0000-0000-00002D1C0000}"/>
    <cellStyle name="2_Жадвал_ЛИЗИНГ МОНИТОРИНГИ-1.11.08й русумлар буйича" xfId="3913" xr:uid="{00000000-0005-0000-0000-00002E1C0000}"/>
    <cellStyle name="2_Жадвал_УХКМ ва БИО форма 01. 02. 09" xfId="3914" xr:uid="{00000000-0005-0000-0000-00002F1C0000}"/>
    <cellStyle name="2_Жадвал_УХКМ ва БИО форма 01. 02. 09" xfId="3915" xr:uid="{00000000-0005-0000-0000-0000301C0000}"/>
    <cellStyle name="2_Зарбдор туман" xfId="3916" xr:uid="{00000000-0005-0000-0000-0000311C0000}"/>
    <cellStyle name="2_Зарбдор туман" xfId="3917" xr:uid="{00000000-0005-0000-0000-0000321C0000}"/>
    <cellStyle name="2_Зафаробод Кредит1111" xfId="3918" xr:uid="{00000000-0005-0000-0000-0000331C0000}"/>
    <cellStyle name="2_Зафаробод Кредит1111" xfId="3919" xr:uid="{00000000-0005-0000-0000-0000341C0000}"/>
    <cellStyle name="2_Зафаробод Кредит1111_Апрел кр такс иш хаки тулик 5.04.08 МБ га" xfId="3920" xr:uid="{00000000-0005-0000-0000-0000351C0000}"/>
    <cellStyle name="2_Зафаробод Кредит1111_Апрел кр такс иш хаки тулик 5.04.08 МБ га" xfId="3921" xr:uid="{00000000-0005-0000-0000-0000361C0000}"/>
    <cellStyle name="2_Зафаробод Кредит1111_ЛИЗИНГ МОНИТОРИНГИ-1.11.08й русумлар буйича" xfId="3922" xr:uid="{00000000-0005-0000-0000-0000371C0000}"/>
    <cellStyle name="2_Зафаробод Кредит1111_ЛИЗИНГ МОНИТОРИНГИ-1.11.08й русумлар буйича" xfId="3923" xr:uid="{00000000-0005-0000-0000-0000381C0000}"/>
    <cellStyle name="2_Зафаробод Кредит1111_УХКМ ва БИО форма 01. 02. 09" xfId="3924" xr:uid="{00000000-0005-0000-0000-0000391C0000}"/>
    <cellStyle name="2_Зафаробод Кредит1111_УХКМ ва БИО форма 01. 02. 09" xfId="3925" xr:uid="{00000000-0005-0000-0000-00003A1C0000}"/>
    <cellStyle name="2_Зафаробод ПТК 1 май" xfId="3926" xr:uid="{00000000-0005-0000-0000-00003B1C0000}"/>
    <cellStyle name="2_Зафаробод ПТК 1 май" xfId="3927" xr:uid="{00000000-0005-0000-0000-00003C1C0000}"/>
    <cellStyle name="2_Зафаробод-19-олтин" xfId="3928" xr:uid="{00000000-0005-0000-0000-00003D1C0000}"/>
    <cellStyle name="2_Зафаробод-19-олтин" xfId="3929" xr:uid="{00000000-0005-0000-0000-00003E1C0000}"/>
    <cellStyle name="2_ЛИЗИНГ МОНИТОРИНГИ-1.11.08й русумлар буйича" xfId="3930" xr:uid="{00000000-0005-0000-0000-00003F1C0000}"/>
    <cellStyle name="2_ЛИЗИНГ МОНИТОРИНГИ-1.11.08й русумлар буйича" xfId="3931" xr:uid="{00000000-0005-0000-0000-0000401C0000}"/>
    <cellStyle name="2_МАЙ кредит таксимоти 7 май БАНКЛАРГА" xfId="3932" xr:uid="{00000000-0005-0000-0000-0000411C0000}"/>
    <cellStyle name="2_МАЙ кредит таксимоти 7 май БАНКЛАРГА" xfId="3933" xr:uid="{00000000-0005-0000-0000-0000421C0000}"/>
    <cellStyle name="2_Май ойи кредит 14-05-07" xfId="3934" xr:uid="{00000000-0005-0000-0000-0000431C0000}"/>
    <cellStyle name="2_Май ойи кредит 14-05-07" xfId="3935" xr:uid="{00000000-0005-0000-0000-0000441C0000}"/>
    <cellStyle name="2_Май ойи кредит 15-05-07 Вилоятга" xfId="3936" xr:uid="{00000000-0005-0000-0000-0000451C0000}"/>
    <cellStyle name="2_Май ойи кредит 15-05-07 Вилоятга" xfId="3937" xr:uid="{00000000-0005-0000-0000-0000461C0000}"/>
    <cellStyle name="2_Май ойи кредит 23-05-07 Вилоятга" xfId="3938" xr:uid="{00000000-0005-0000-0000-0000471C0000}"/>
    <cellStyle name="2_Май ойи кредит 23-05-07 Вилоятга" xfId="3939" xr:uid="{00000000-0005-0000-0000-0000481C0000}"/>
    <cellStyle name="2_Март ойи талаби вилоят" xfId="3940" xr:uid="{00000000-0005-0000-0000-0000491C0000}"/>
    <cellStyle name="2_Март ойи талаби вилоят" xfId="3941" xr:uid="{00000000-0005-0000-0000-00004A1C0000}"/>
    <cellStyle name="2_Март ойига талаб арнасой" xfId="3942" xr:uid="{00000000-0005-0000-0000-00004B1C0000}"/>
    <cellStyle name="2_Март ойига талаб арнасой" xfId="3943" xr:uid="{00000000-0005-0000-0000-00004C1C0000}"/>
    <cellStyle name="2_Март ойига талаб арнасой_УХКМ ва БИО форма 01. 02. 09" xfId="3944" xr:uid="{00000000-0005-0000-0000-00004D1C0000}"/>
    <cellStyle name="2_Март ойига талаб арнасой_УХКМ ва БИО форма 01. 02. 09" xfId="3945" xr:uid="{00000000-0005-0000-0000-00004E1C0000}"/>
    <cellStyle name="2_МАРТ-СВОД-01" xfId="3946" xr:uid="{00000000-0005-0000-0000-00004F1C0000}"/>
    <cellStyle name="2_МАРТ-СВОД-01" xfId="3947" xr:uid="{00000000-0005-0000-0000-0000501C0000}"/>
    <cellStyle name="2_Мирзачул 24-10-2007 йил" xfId="3948" xr:uid="{00000000-0005-0000-0000-0000511C0000}"/>
    <cellStyle name="2_Мирзачул 24-10-2007 йил" xfId="3949" xr:uid="{00000000-0005-0000-0000-0000521C0000}"/>
    <cellStyle name="2_Мирзачул 27-10-2007 йил" xfId="3950" xr:uid="{00000000-0005-0000-0000-0000531C0000}"/>
    <cellStyle name="2_Мирзачул 27-10-2007 йил" xfId="3951" xr:uid="{00000000-0005-0000-0000-0000541C0000}"/>
    <cellStyle name="2_Мирзачул пахта 07-06-07" xfId="3952" xr:uid="{00000000-0005-0000-0000-0000551C0000}"/>
    <cellStyle name="2_Мирзачул пахта 07-06-07" xfId="3953" xr:uid="{00000000-0005-0000-0000-0000561C0000}"/>
    <cellStyle name="2_Мирзачул пахта 16-06-07" xfId="3954" xr:uid="{00000000-0005-0000-0000-0000571C0000}"/>
    <cellStyle name="2_Мирзачул пахта 16-06-07" xfId="3955" xr:uid="{00000000-0005-0000-0000-0000581C0000}"/>
    <cellStyle name="2_Мирзачул-16-11-07" xfId="3956" xr:uid="{00000000-0005-0000-0000-0000591C0000}"/>
    <cellStyle name="2_Мирзачул-16-11-07" xfId="3957" xr:uid="{00000000-0005-0000-0000-00005A1C0000}"/>
    <cellStyle name="2_Мирзачул-19-олтин" xfId="3958" xr:uid="{00000000-0005-0000-0000-00005B1C0000}"/>
    <cellStyle name="2_Мирзачул-19-олтин" xfId="3959" xr:uid="{00000000-0005-0000-0000-00005C1C0000}"/>
    <cellStyle name="2_Мониторинг 01-05-07 Вилоят" xfId="3960" xr:uid="{00000000-0005-0000-0000-00005D1C0000}"/>
    <cellStyle name="2_Мониторинг 01-05-07 Вилоят" xfId="3961" xr:uid="{00000000-0005-0000-0000-00005E1C0000}"/>
    <cellStyle name="2_Мониторинг 30-04-07 Вилоят" xfId="3962" xr:uid="{00000000-0005-0000-0000-00005F1C0000}"/>
    <cellStyle name="2_Мониторинг 30-04-07 Вилоят" xfId="3963" xr:uid="{00000000-0005-0000-0000-0000601C0000}"/>
    <cellStyle name="2_Мониторинг 31,08,06" xfId="3964" xr:uid="{00000000-0005-0000-0000-0000611C0000}"/>
    <cellStyle name="2_Мониторинг 31,08,06" xfId="3965" xr:uid="{00000000-0005-0000-0000-0000621C0000}"/>
    <cellStyle name="2_Мониторинг 31,08,06_УХКМ ва БИО форма 01. 02. 09" xfId="3966" xr:uid="{00000000-0005-0000-0000-0000631C0000}"/>
    <cellStyle name="2_Мониторинг 31,08,06_УХКМ ва БИО форма 01. 02. 09" xfId="3967" xr:uid="{00000000-0005-0000-0000-0000641C0000}"/>
    <cellStyle name="2_олтингугут" xfId="3968" xr:uid="{00000000-0005-0000-0000-0000651C0000}"/>
    <cellStyle name="2_олтингугут" xfId="3969" xr:uid="{00000000-0005-0000-0000-0000661C0000}"/>
    <cellStyle name="2_олтингугут_УХКМ ва БИО форма 01. 02. 09" xfId="3970" xr:uid="{00000000-0005-0000-0000-0000671C0000}"/>
    <cellStyle name="2_олтингугут_УХКМ ва БИО форма 01. 02. 09" xfId="3971" xr:uid="{00000000-0005-0000-0000-0000681C0000}"/>
    <cellStyle name="2_П+Г-2007 апрел_форма" xfId="3972" xr:uid="{00000000-0005-0000-0000-0000691C0000}"/>
    <cellStyle name="2_П+Г-2007 апрел_форма" xfId="3973" xr:uid="{00000000-0005-0000-0000-00006A1C0000}"/>
    <cellStyle name="2_П+Г-2007 МАЙ_18" xfId="3974" xr:uid="{00000000-0005-0000-0000-00006B1C0000}"/>
    <cellStyle name="2_П+Г-2007 МАЙ_18" xfId="3975" xr:uid="{00000000-0005-0000-0000-00006C1C0000}"/>
    <cellStyle name="2_П+Г-2007 МАЙ_янги" xfId="3976" xr:uid="{00000000-0005-0000-0000-00006D1C0000}"/>
    <cellStyle name="2_П+Г-2007 МАЙ_янги" xfId="3977" xr:uid="{00000000-0005-0000-0000-00006E1C0000}"/>
    <cellStyle name="2_ПАХТА КРЕДИТ 2008 МАРТ " xfId="3978" xr:uid="{00000000-0005-0000-0000-00006F1C0000}"/>
    <cellStyle name="2_ПАХТА КРЕДИТ 2008 МАРТ " xfId="3979" xr:uid="{00000000-0005-0000-0000-0000701C0000}"/>
    <cellStyle name="2_Пахта-2007 апрел кредит" xfId="3980" xr:uid="{00000000-0005-0000-0000-0000711C0000}"/>
    <cellStyle name="2_Пахта-2007 апрел кредит" xfId="3981" xr:uid="{00000000-0005-0000-0000-0000721C0000}"/>
    <cellStyle name="2_Пахта-2007 апрел кредит_Апрел кр такс иш хаки тулик 5.04.08 МБ га" xfId="3982" xr:uid="{00000000-0005-0000-0000-0000731C0000}"/>
    <cellStyle name="2_Пахта-2007 апрел кредит_Апрел кр такс иш хаки тулик 5.04.08 МБ га" xfId="3983" xr:uid="{00000000-0005-0000-0000-0000741C0000}"/>
    <cellStyle name="2_Пахта-2007 апрел кредит_ЛИЗИНГ МОНИТОРИНГИ-1.11.08й русумлар буйича" xfId="3984" xr:uid="{00000000-0005-0000-0000-0000751C0000}"/>
    <cellStyle name="2_Пахта-2007 апрел кредит_ЛИЗИНГ МОНИТОРИНГИ-1.11.08й русумлар буйича" xfId="3985" xr:uid="{00000000-0005-0000-0000-0000761C0000}"/>
    <cellStyle name="2_Пахта-2007 апрел кредит_УХКМ ва БИО форма 01. 02. 09" xfId="3986" xr:uid="{00000000-0005-0000-0000-0000771C0000}"/>
    <cellStyle name="2_Пахта-2007 апрел кредит_УХКМ ва БИО форма 01. 02. 09" xfId="3987" xr:uid="{00000000-0005-0000-0000-0000781C0000}"/>
    <cellStyle name="2_Пахта-Галла-Апрел-Кредит" xfId="3988" xr:uid="{00000000-0005-0000-0000-0000791C0000}"/>
    <cellStyle name="2_Пахта-Галла-Апрел-Кредит" xfId="3989" xr:uid="{00000000-0005-0000-0000-00007A1C0000}"/>
    <cellStyle name="2_Пахта-Галла-Апрел-Кредит_Апрел кр такс иш хаки тулик 5.04.08 МБ га" xfId="3990" xr:uid="{00000000-0005-0000-0000-00007B1C0000}"/>
    <cellStyle name="2_Пахта-Галла-Апрел-Кредит_Апрел кр такс иш хаки тулик 5.04.08 МБ га" xfId="3991" xr:uid="{00000000-0005-0000-0000-00007C1C0000}"/>
    <cellStyle name="2_Пахта-Галла-Апрел-Кредит_ЛИЗИНГ МОНИТОРИНГИ-1.11.08й русумлар буйича" xfId="3992" xr:uid="{00000000-0005-0000-0000-00007D1C0000}"/>
    <cellStyle name="2_Пахта-Галла-Апрел-Кредит_ЛИЗИНГ МОНИТОРИНГИ-1.11.08й русумлар буйича" xfId="3993" xr:uid="{00000000-0005-0000-0000-00007E1C0000}"/>
    <cellStyle name="2_Пахта-Галла-Апрел-Кредит_УХКМ ва БИО форма 01. 02. 09" xfId="3994" xr:uid="{00000000-0005-0000-0000-00007F1C0000}"/>
    <cellStyle name="2_Пахта-Галла-Апрел-Кредит_УХКМ ва БИО форма 01. 02. 09" xfId="3995" xr:uid="{00000000-0005-0000-0000-0000801C0000}"/>
    <cellStyle name="2_Пахта-Галла-Май-Кредит" xfId="3996" xr:uid="{00000000-0005-0000-0000-0000811C0000}"/>
    <cellStyle name="2_Пахта-Галла-Май-Кредит" xfId="3997" xr:uid="{00000000-0005-0000-0000-0000821C0000}"/>
    <cellStyle name="2_Пахта-Галла-Май-Кредит_Апрел кр такс иш хаки тулик 5.04.08 МБ га" xfId="3998" xr:uid="{00000000-0005-0000-0000-0000831C0000}"/>
    <cellStyle name="2_Пахта-Галла-Май-Кредит_Апрел кр такс иш хаки тулик 5.04.08 МБ га" xfId="3999" xr:uid="{00000000-0005-0000-0000-0000841C0000}"/>
    <cellStyle name="2_Пахта-Галла-Май-Кредит_ЛИЗИНГ МОНИТОРИНГИ-1.11.08й русумлар буйича" xfId="4000" xr:uid="{00000000-0005-0000-0000-0000851C0000}"/>
    <cellStyle name="2_Пахта-Галла-Май-Кредит_ЛИЗИНГ МОНИТОРИНГИ-1.11.08й русумлар буйича" xfId="4001" xr:uid="{00000000-0005-0000-0000-0000861C0000}"/>
    <cellStyle name="2_Пахта-Галла-Май-Кредит_УХКМ ва БИО форма 01. 02. 09" xfId="4002" xr:uid="{00000000-0005-0000-0000-0000871C0000}"/>
    <cellStyle name="2_Пахта-Галла-Май-Кредит_УХКМ ва БИО форма 01. 02. 09" xfId="4003" xr:uid="{00000000-0005-0000-0000-0000881C0000}"/>
    <cellStyle name="2_Пахта-Сентябр" xfId="4004" xr:uid="{00000000-0005-0000-0000-0000891C0000}"/>
    <cellStyle name="2_Пахта-Сентябр" xfId="4005" xr:uid="{00000000-0005-0000-0000-00008A1C0000}"/>
    <cellStyle name="2_ПАХТА-Тех.карта" xfId="4006" xr:uid="{00000000-0005-0000-0000-00008B1C0000}"/>
    <cellStyle name="2_ПАХТА-Тех.карта" xfId="4007" xr:uid="{00000000-0005-0000-0000-00008C1C0000}"/>
    <cellStyle name="2_ПАХТА-Тех.карта_УХКМ ва БИО форма 01. 02. 09" xfId="4008" xr:uid="{00000000-0005-0000-0000-00008D1C0000}"/>
    <cellStyle name="2_ПАХТА-Тех.карта_УХКМ ва БИО форма 01. 02. 09" xfId="4009" xr:uid="{00000000-0005-0000-0000-00008E1C0000}"/>
    <cellStyle name="2_П-Г-Апрел-2 ЯРМИ" xfId="4010" xr:uid="{00000000-0005-0000-0000-00008F1C0000}"/>
    <cellStyle name="2_П-Г-Апрел-2 ЯРМИ" xfId="4011" xr:uid="{00000000-0005-0000-0000-0000901C0000}"/>
    <cellStyle name="2_П-Г-Апрел-2 ЯРМИ_Апрел кр такс иш хаки тулик 5.04.08 МБ га" xfId="4012" xr:uid="{00000000-0005-0000-0000-0000911C0000}"/>
    <cellStyle name="2_П-Г-Апрел-2 ЯРМИ_Апрел кр такс иш хаки тулик 5.04.08 МБ га" xfId="4013" xr:uid="{00000000-0005-0000-0000-0000921C0000}"/>
    <cellStyle name="2_П-Г-Апрел-2 ЯРМИ_ЛИЗИНГ МОНИТОРИНГИ-1.11.08й русумлар буйича" xfId="4014" xr:uid="{00000000-0005-0000-0000-0000931C0000}"/>
    <cellStyle name="2_П-Г-Апрел-2 ЯРМИ_ЛИЗИНГ МОНИТОРИНГИ-1.11.08й русумлар буйича" xfId="4015" xr:uid="{00000000-0005-0000-0000-0000941C0000}"/>
    <cellStyle name="2_П-Г-Апрел-2 ЯРМИ_УХКМ ва БИО форма 01. 02. 09" xfId="4016" xr:uid="{00000000-0005-0000-0000-0000951C0000}"/>
    <cellStyle name="2_П-Г-Апрел-2 ЯРМИ_УХКМ ва БИО форма 01. 02. 09" xfId="4017" xr:uid="{00000000-0005-0000-0000-0000961C0000}"/>
    <cellStyle name="2_Режа апрел кредит 19-04-07 гача" xfId="4018" xr:uid="{00000000-0005-0000-0000-0000971C0000}"/>
    <cellStyle name="2_Режа апрел кредит 19-04-07 гача" xfId="4019" xr:uid="{00000000-0005-0000-0000-0000981C0000}"/>
    <cellStyle name="2_Солик_форма_епилган_умумий" xfId="4020" xr:uid="{00000000-0005-0000-0000-0000991C0000}"/>
    <cellStyle name="2_Солик_форма_епилган_умумий" xfId="4021" xr:uid="{00000000-0005-0000-0000-00009A1C0000}"/>
    <cellStyle name="2_Солик_форма_умумий" xfId="4022" xr:uid="{00000000-0005-0000-0000-00009B1C0000}"/>
    <cellStyle name="2_Солик_форма_умумий" xfId="4023" xr:uid="{00000000-0005-0000-0000-00009C1C0000}"/>
    <cellStyle name="2_С-р , П Б, Х Б ва бошка банк 1,01,06 дан 25,05,06гача" xfId="4024" xr:uid="{00000000-0005-0000-0000-00009D1C0000}"/>
    <cellStyle name="2_С-р , П Б, Х Б ва бошка банк 1,01,06 дан 25,05,06гача" xfId="4025" xr:uid="{00000000-0005-0000-0000-00009E1C0000}"/>
    <cellStyle name="2_С-р , П Б, Х Б ва бошка банк 1,01,06 дан 25,05,06гача_УХКМ ва БИО форма 01. 02. 09" xfId="4026" xr:uid="{00000000-0005-0000-0000-00009F1C0000}"/>
    <cellStyle name="2_С-р , П Б, Х Б ва бошка банк 1,01,06 дан 25,05,06гача_УХКМ ва БИО форма 01. 02. 09" xfId="4027" xr:uid="{00000000-0005-0000-0000-0000A01C0000}"/>
    <cellStyle name="2_С-р , П Б, Х Б ва бошка банк 1,01,06 дан 25,05,06гача00" xfId="4028" xr:uid="{00000000-0005-0000-0000-0000A11C0000}"/>
    <cellStyle name="2_С-р , П Б, Х Б ва бошка банк 1,01,06 дан 25,05,06гача00" xfId="4029" xr:uid="{00000000-0005-0000-0000-0000A21C0000}"/>
    <cellStyle name="2_С-р , П Б, Х Б ва бошка банк 1,01,06 дан 25,05,06гача00_УХКМ ва БИО форма 01. 02. 09" xfId="4030" xr:uid="{00000000-0005-0000-0000-0000A31C0000}"/>
    <cellStyle name="2_С-р , П Б, Х Б ва бошка банк 1,01,06 дан 25,05,06гача00_УХКМ ва БИО форма 01. 02. 09" xfId="4031" xr:uid="{00000000-0005-0000-0000-0000A41C0000}"/>
    <cellStyle name="2_УХКМ ва БИО форма 01. 02. 09" xfId="4032" xr:uid="{00000000-0005-0000-0000-0000A51C0000}"/>
    <cellStyle name="2_УХКМ ва БИО форма 01. 02. 09" xfId="4033" xr:uid="{00000000-0005-0000-0000-0000A61C0000}"/>
    <cellStyle name="2_Факт 2006 йилга олганлар" xfId="4034" xr:uid="{00000000-0005-0000-0000-0000A71C0000}"/>
    <cellStyle name="2_Факт 2006 йилга олганлар" xfId="4035" xr:uid="{00000000-0005-0000-0000-0000A81C0000}"/>
    <cellStyle name="2_Факт 2006 йилга олганлар_Апрел кр такс иш хаки тулик 5.04.08 МБ га" xfId="4036" xr:uid="{00000000-0005-0000-0000-0000A91C0000}"/>
    <cellStyle name="2_Факт 2006 йилга олганлар_Апрел кр такс иш хаки тулик 5.04.08 МБ га" xfId="4037" xr:uid="{00000000-0005-0000-0000-0000AA1C0000}"/>
    <cellStyle name="2_Факт 2006 йилга олганлар_ЛИЗИНГ МОНИТОРИНГИ-1.11.08й русумлар буйича" xfId="4038" xr:uid="{00000000-0005-0000-0000-0000AB1C0000}"/>
    <cellStyle name="2_Факт 2006 йилга олганлар_ЛИЗИНГ МОНИТОРИНГИ-1.11.08й русумлар буйича" xfId="4039" xr:uid="{00000000-0005-0000-0000-0000AC1C0000}"/>
    <cellStyle name="2_Факт 2006 йилга олганлар_УХКМ ва БИО форма 01. 02. 09" xfId="4040" xr:uid="{00000000-0005-0000-0000-0000AD1C0000}"/>
    <cellStyle name="2_Факт 2006 йилга олганлар_УХКМ ва БИО форма 01. 02. 09" xfId="4041" xr:uid="{00000000-0005-0000-0000-0000AE1C0000}"/>
    <cellStyle name="2_Химия-11" xfId="4042" xr:uid="{00000000-0005-0000-0000-0000AF1C0000}"/>
    <cellStyle name="2_Химия-11" xfId="4043" xr:uid="{00000000-0005-0000-0000-0000B01C0000}"/>
    <cellStyle name="2_Чиким Апрел ойи котди" xfId="4044" xr:uid="{00000000-0005-0000-0000-0000B11C0000}"/>
    <cellStyle name="2_Чиким Апрел ойи котди" xfId="4045" xr:uid="{00000000-0005-0000-0000-0000B21C0000}"/>
    <cellStyle name="2_Чиким Апрел ойи котди_УХКМ ва БИО форма 01. 02. 09" xfId="4046" xr:uid="{00000000-0005-0000-0000-0000B31C0000}"/>
    <cellStyle name="2_Чиким Апрел ойи котди_УХКМ ва БИО форма 01. 02. 09" xfId="4047" xr:uid="{00000000-0005-0000-0000-0000B41C0000}"/>
    <cellStyle name="2_Чиким июн" xfId="4048" xr:uid="{00000000-0005-0000-0000-0000B51C0000}"/>
    <cellStyle name="2_Чиким июн" xfId="4049" xr:uid="{00000000-0005-0000-0000-0000B61C0000}"/>
    <cellStyle name="2_Чиким июн_Апрел кр такс иш хаки тулик 5.04.08 МБ га" xfId="4050" xr:uid="{00000000-0005-0000-0000-0000B71C0000}"/>
    <cellStyle name="2_Чиким июн_Апрел кр такс иш хаки тулик 5.04.08 МБ га" xfId="4051" xr:uid="{00000000-0005-0000-0000-0000B81C0000}"/>
    <cellStyle name="2_Чиким июн_ЛИЗИНГ МОНИТОРИНГИ-1.11.08й русумлар буйича" xfId="4052" xr:uid="{00000000-0005-0000-0000-0000B91C0000}"/>
    <cellStyle name="2_Чиким июн_ЛИЗИНГ МОНИТОРИНГИ-1.11.08й русумлар буйича" xfId="4053" xr:uid="{00000000-0005-0000-0000-0000BA1C0000}"/>
    <cellStyle name="2_Чиким июн_УХКМ ва БИО форма 01. 02. 09" xfId="4054" xr:uid="{00000000-0005-0000-0000-0000BB1C0000}"/>
    <cellStyle name="2_Чиким июн_УХКМ ва БИО форма 01. 02. 09" xfId="4055" xr:uid="{00000000-0005-0000-0000-0000BC1C0000}"/>
    <cellStyle name="2_Энг охирги экипаж-1" xfId="4056" xr:uid="{00000000-0005-0000-0000-0000BD1C0000}"/>
    <cellStyle name="2_Энг охирги экипаж-1" xfId="4057" xr:uid="{00000000-0005-0000-0000-0000BE1C0000}"/>
    <cellStyle name="2_Энг охирги экипаж-1_УХКМ ва БИО форма 01. 02. 09" xfId="4058" xr:uid="{00000000-0005-0000-0000-0000BF1C0000}"/>
    <cellStyle name="2_Энг охирги экипаж-1_УХКМ ва БИО форма 01. 02. 09" xfId="4059" xr:uid="{00000000-0005-0000-0000-0000C01C0000}"/>
    <cellStyle name="æØè [0.00]_PRODUCT DETAIL Q1" xfId="4060" xr:uid="{00000000-0005-0000-0000-0000C11C0000}"/>
    <cellStyle name="æØè_PRODUCT DETAIL Q1" xfId="4061" xr:uid="{00000000-0005-0000-0000-0000C21C0000}"/>
    <cellStyle name="EY [0.00]_PRODUCT DETAIL Q1" xfId="4062" xr:uid="{00000000-0005-0000-0000-0000C31C0000}"/>
    <cellStyle name="ÊÝ [0.00]_PRODUCT DETAIL Q1" xfId="4063" xr:uid="{00000000-0005-0000-0000-0000C41C0000}"/>
    <cellStyle name="EY [0.00]_PRODUCT DETAIL Q1 2" xfId="10664" xr:uid="{00000000-0005-0000-0000-0000C51C0000}"/>
    <cellStyle name="ÊÝ [0.00]_PRODUCT DETAIL Q1 2" xfId="10665" xr:uid="{00000000-0005-0000-0000-0000C61C0000}"/>
    <cellStyle name="EY [0.00]_PRODUCT DETAIL Q1 3" xfId="10666" xr:uid="{00000000-0005-0000-0000-0000C71C0000}"/>
    <cellStyle name="ÊÝ [0.00]_PRODUCT DETAIL Q1 3" xfId="10667" xr:uid="{00000000-0005-0000-0000-0000C81C0000}"/>
    <cellStyle name="EY [0.00]_PRODUCT DETAIL Q1 4" xfId="10668" xr:uid="{00000000-0005-0000-0000-0000C91C0000}"/>
    <cellStyle name="ÊÝ [0.00]_PRODUCT DETAIL Q1 4" xfId="10669" xr:uid="{00000000-0005-0000-0000-0000CA1C0000}"/>
    <cellStyle name="EY [0.00]_PRODUCT DETAIL Q1 5" xfId="10670" xr:uid="{00000000-0005-0000-0000-0000CB1C0000}"/>
    <cellStyle name="ÊÝ [0.00]_PRODUCT DETAIL Q1 5" xfId="10671" xr:uid="{00000000-0005-0000-0000-0000CC1C0000}"/>
    <cellStyle name="EY [0.00]_PRODUCT DETAIL Q1 6" xfId="10672" xr:uid="{00000000-0005-0000-0000-0000CD1C0000}"/>
    <cellStyle name="ÊÝ [0.00]_PRODUCT DETAIL Q1 6" xfId="10673" xr:uid="{00000000-0005-0000-0000-0000CE1C0000}"/>
    <cellStyle name="EY [0.00]_PRODUCT DETAIL Q1 7" xfId="10674" xr:uid="{00000000-0005-0000-0000-0000CF1C0000}"/>
    <cellStyle name="ÊÝ [0.00]_PRODUCT DETAIL Q1 7" xfId="10675" xr:uid="{00000000-0005-0000-0000-0000D01C0000}"/>
    <cellStyle name="EY [0.00]_PRODUCT DETAIL Q1 8" xfId="10676" xr:uid="{00000000-0005-0000-0000-0000D11C0000}"/>
    <cellStyle name="ÊÝ [0.00]_PRODUCT DETAIL Q1 8" xfId="10677" xr:uid="{00000000-0005-0000-0000-0000D21C0000}"/>
    <cellStyle name="EY [0.00]_PRODUCT DETAIL Q1 9" xfId="10678" xr:uid="{00000000-0005-0000-0000-0000D31C0000}"/>
    <cellStyle name="ÊÝ [0.00]_PRODUCT DETAIL Q1 9" xfId="10679" xr:uid="{00000000-0005-0000-0000-0000D41C0000}"/>
    <cellStyle name="EY [0.00]_PRODUCT DETAIL Q1_PLAN 2010  (M300)" xfId="10680" xr:uid="{00000000-0005-0000-0000-0000D51C0000}"/>
    <cellStyle name="ÊÝ [0.00]_PRODUCT DETAIL Q1_PLAN 2010  (M300)" xfId="10681" xr:uid="{00000000-0005-0000-0000-0000D61C0000}"/>
    <cellStyle name="EY [0.00]_PRODUCT DETAIL Q3 (2)" xfId="4064" xr:uid="{00000000-0005-0000-0000-0000D71C0000}"/>
    <cellStyle name="ÊÝ [0.00]_PRODUCT DETAIL Q3 (2)" xfId="4065" xr:uid="{00000000-0005-0000-0000-0000D81C0000}"/>
    <cellStyle name="EY [0.00]_PRODUCT DETAIL Q3 (2) 10" xfId="10682" xr:uid="{00000000-0005-0000-0000-0000D91C0000}"/>
    <cellStyle name="ÊÝ [0.00]_PRODUCT DETAIL Q3 (2) 10" xfId="10683" xr:uid="{00000000-0005-0000-0000-0000DA1C0000}"/>
    <cellStyle name="EY [0.00]_PRODUCT DETAIL Q3 (2) 10 2" xfId="10684" xr:uid="{00000000-0005-0000-0000-0000DB1C0000}"/>
    <cellStyle name="ÊÝ [0.00]_PRODUCT DETAIL Q3 (2) 10 2" xfId="10685" xr:uid="{00000000-0005-0000-0000-0000DC1C0000}"/>
    <cellStyle name="EY [0.00]_PRODUCT DETAIL Q3 (2) 10 3" xfId="10686" xr:uid="{00000000-0005-0000-0000-0000DD1C0000}"/>
    <cellStyle name="ÊÝ [0.00]_PRODUCT DETAIL Q3 (2) 10 3" xfId="10687" xr:uid="{00000000-0005-0000-0000-0000DE1C0000}"/>
    <cellStyle name="EY [0.00]_PRODUCT DETAIL Q3 (2) 11" xfId="10688" xr:uid="{00000000-0005-0000-0000-0000DF1C0000}"/>
    <cellStyle name="ÊÝ [0.00]_PRODUCT DETAIL Q3 (2) 11" xfId="10689" xr:uid="{00000000-0005-0000-0000-0000E01C0000}"/>
    <cellStyle name="EY [0.00]_PRODUCT DETAIL Q3 (2) 12" xfId="10690" xr:uid="{00000000-0005-0000-0000-0000E11C0000}"/>
    <cellStyle name="ÊÝ [0.00]_PRODUCT DETAIL Q3 (2) 12" xfId="10691" xr:uid="{00000000-0005-0000-0000-0000E21C0000}"/>
    <cellStyle name="EY [0.00]_PRODUCT DETAIL Q3 (2) 13" xfId="10692" xr:uid="{00000000-0005-0000-0000-0000E31C0000}"/>
    <cellStyle name="ÊÝ [0.00]_PRODUCT DETAIL Q3 (2) 13" xfId="10693" xr:uid="{00000000-0005-0000-0000-0000E41C0000}"/>
    <cellStyle name="EY [0.00]_PRODUCT DETAIL Q3 (2) 14" xfId="10694" xr:uid="{00000000-0005-0000-0000-0000E51C0000}"/>
    <cellStyle name="ÊÝ [0.00]_PRODUCT DETAIL Q3 (2) 14" xfId="10695" xr:uid="{00000000-0005-0000-0000-0000E61C0000}"/>
    <cellStyle name="EY [0.00]_PRODUCT DETAIL Q3 (2) 15" xfId="10696" xr:uid="{00000000-0005-0000-0000-0000E71C0000}"/>
    <cellStyle name="ÊÝ [0.00]_PRODUCT DETAIL Q3 (2) 15" xfId="10697" xr:uid="{00000000-0005-0000-0000-0000E81C0000}"/>
    <cellStyle name="EY [0.00]_PRODUCT DETAIL Q3 (2) 16" xfId="10698" xr:uid="{00000000-0005-0000-0000-0000E91C0000}"/>
    <cellStyle name="ÊÝ [0.00]_PRODUCT DETAIL Q3 (2) 16" xfId="10699" xr:uid="{00000000-0005-0000-0000-0000EA1C0000}"/>
    <cellStyle name="EY [0.00]_PRODUCT DETAIL Q3 (2) 17" xfId="10700" xr:uid="{00000000-0005-0000-0000-0000EB1C0000}"/>
    <cellStyle name="ÊÝ [0.00]_PRODUCT DETAIL Q3 (2) 17" xfId="10701" xr:uid="{00000000-0005-0000-0000-0000EC1C0000}"/>
    <cellStyle name="EY [0.00]_PRODUCT DETAIL Q3 (2) 18" xfId="10702" xr:uid="{00000000-0005-0000-0000-0000ED1C0000}"/>
    <cellStyle name="ÊÝ [0.00]_PRODUCT DETAIL Q3 (2) 18" xfId="10703" xr:uid="{00000000-0005-0000-0000-0000EE1C0000}"/>
    <cellStyle name="EY [0.00]_PRODUCT DETAIL Q3 (2) 19" xfId="10704" xr:uid="{00000000-0005-0000-0000-0000EF1C0000}"/>
    <cellStyle name="ÊÝ [0.00]_PRODUCT DETAIL Q3 (2) 19" xfId="10705" xr:uid="{00000000-0005-0000-0000-0000F01C0000}"/>
    <cellStyle name="EY [0.00]_PRODUCT DETAIL Q3 (2) 2" xfId="4066" xr:uid="{00000000-0005-0000-0000-0000F11C0000}"/>
    <cellStyle name="ÊÝ [0.00]_PRODUCT DETAIL Q3 (2) 2" xfId="4067" xr:uid="{00000000-0005-0000-0000-0000F21C0000}"/>
    <cellStyle name="EY [0.00]_PRODUCT DETAIL Q3 (2) 2 2" xfId="10706" xr:uid="{00000000-0005-0000-0000-0000F31C0000}"/>
    <cellStyle name="ÊÝ [0.00]_PRODUCT DETAIL Q3 (2) 2 2" xfId="10707" xr:uid="{00000000-0005-0000-0000-0000F41C0000}"/>
    <cellStyle name="EY [0.00]_PRODUCT DETAIL Q3 (2) 2 3" xfId="10708" xr:uid="{00000000-0005-0000-0000-0000F51C0000}"/>
    <cellStyle name="ÊÝ [0.00]_PRODUCT DETAIL Q3 (2) 2 3" xfId="10709" xr:uid="{00000000-0005-0000-0000-0000F61C0000}"/>
    <cellStyle name="EY [0.00]_PRODUCT DETAIL Q3 (2) 2 4" xfId="10710" xr:uid="{00000000-0005-0000-0000-0000F71C0000}"/>
    <cellStyle name="ÊÝ [0.00]_PRODUCT DETAIL Q3 (2) 2 4" xfId="10711" xr:uid="{00000000-0005-0000-0000-0000F81C0000}"/>
    <cellStyle name="EY [0.00]_PRODUCT DETAIL Q3 (2) 2 5" xfId="10712" xr:uid="{00000000-0005-0000-0000-0000F91C0000}"/>
    <cellStyle name="ÊÝ [0.00]_PRODUCT DETAIL Q3 (2) 2 5" xfId="10713" xr:uid="{00000000-0005-0000-0000-0000FA1C0000}"/>
    <cellStyle name="EY [0.00]_PRODUCT DETAIL Q3 (2) 2 6" xfId="10714" xr:uid="{00000000-0005-0000-0000-0000FB1C0000}"/>
    <cellStyle name="ÊÝ [0.00]_PRODUCT DETAIL Q3 (2) 2 6" xfId="10715" xr:uid="{00000000-0005-0000-0000-0000FC1C0000}"/>
    <cellStyle name="EY [0.00]_PRODUCT DETAIL Q3 (2) 2 7" xfId="10716" xr:uid="{00000000-0005-0000-0000-0000FD1C0000}"/>
    <cellStyle name="ÊÝ [0.00]_PRODUCT DETAIL Q3 (2) 2 7" xfId="10717" xr:uid="{00000000-0005-0000-0000-0000FE1C0000}"/>
    <cellStyle name="EY [0.00]_PRODUCT DETAIL Q3 (2) 2 8" xfId="10718" xr:uid="{00000000-0005-0000-0000-0000FF1C0000}"/>
    <cellStyle name="ÊÝ [0.00]_PRODUCT DETAIL Q3 (2) 2 8" xfId="10719" xr:uid="{00000000-0005-0000-0000-0000001D0000}"/>
    <cellStyle name="EY [0.00]_PRODUCT DETAIL Q3 (2) 2 9" xfId="10720" xr:uid="{00000000-0005-0000-0000-0000011D0000}"/>
    <cellStyle name="ÊÝ [0.00]_PRODUCT DETAIL Q3 (2) 2 9" xfId="10721" xr:uid="{00000000-0005-0000-0000-0000021D0000}"/>
    <cellStyle name="EY [0.00]_PRODUCT DETAIL Q3 (2) 20" xfId="10722" xr:uid="{00000000-0005-0000-0000-0000031D0000}"/>
    <cellStyle name="ÊÝ [0.00]_PRODUCT DETAIL Q3 (2) 20" xfId="10723" xr:uid="{00000000-0005-0000-0000-0000041D0000}"/>
    <cellStyle name="EY [0.00]_PRODUCT DETAIL Q3 (2) 21" xfId="10724" xr:uid="{00000000-0005-0000-0000-0000051D0000}"/>
    <cellStyle name="ÊÝ [0.00]_PRODUCT DETAIL Q3 (2) 21" xfId="10725" xr:uid="{00000000-0005-0000-0000-0000061D0000}"/>
    <cellStyle name="EY [0.00]_PRODUCT DETAIL Q3 (2) 22" xfId="10726" xr:uid="{00000000-0005-0000-0000-0000071D0000}"/>
    <cellStyle name="ÊÝ [0.00]_PRODUCT DETAIL Q3 (2) 22" xfId="10727" xr:uid="{00000000-0005-0000-0000-0000081D0000}"/>
    <cellStyle name="EY [0.00]_PRODUCT DETAIL Q3 (2) 23" xfId="10728" xr:uid="{00000000-0005-0000-0000-0000091D0000}"/>
    <cellStyle name="ÊÝ [0.00]_PRODUCT DETAIL Q3 (2) 23" xfId="10729" xr:uid="{00000000-0005-0000-0000-00000A1D0000}"/>
    <cellStyle name="EY [0.00]_PRODUCT DETAIL Q3 (2) 24" xfId="10730" xr:uid="{00000000-0005-0000-0000-00000B1D0000}"/>
    <cellStyle name="ÊÝ [0.00]_PRODUCT DETAIL Q3 (2) 24" xfId="10731" xr:uid="{00000000-0005-0000-0000-00000C1D0000}"/>
    <cellStyle name="EY [0.00]_PRODUCT DETAIL Q3 (2) 25" xfId="10732" xr:uid="{00000000-0005-0000-0000-00000D1D0000}"/>
    <cellStyle name="ÊÝ [0.00]_PRODUCT DETAIL Q3 (2) 25" xfId="10733" xr:uid="{00000000-0005-0000-0000-00000E1D0000}"/>
    <cellStyle name="EY [0.00]_PRODUCT DETAIL Q3 (2) 26" xfId="10734" xr:uid="{00000000-0005-0000-0000-00000F1D0000}"/>
    <cellStyle name="ÊÝ [0.00]_PRODUCT DETAIL Q3 (2) 26" xfId="10735" xr:uid="{00000000-0005-0000-0000-0000101D0000}"/>
    <cellStyle name="EY [0.00]_PRODUCT DETAIL Q3 (2) 27" xfId="10736" xr:uid="{00000000-0005-0000-0000-0000111D0000}"/>
    <cellStyle name="ÊÝ [0.00]_PRODUCT DETAIL Q3 (2) 27" xfId="10737" xr:uid="{00000000-0005-0000-0000-0000121D0000}"/>
    <cellStyle name="EY [0.00]_PRODUCT DETAIL Q3 (2) 28" xfId="10738" xr:uid="{00000000-0005-0000-0000-0000131D0000}"/>
    <cellStyle name="ÊÝ [0.00]_PRODUCT DETAIL Q3 (2) 28" xfId="10739" xr:uid="{00000000-0005-0000-0000-0000141D0000}"/>
    <cellStyle name="EY [0.00]_PRODUCT DETAIL Q3 (2) 29" xfId="10740" xr:uid="{00000000-0005-0000-0000-0000151D0000}"/>
    <cellStyle name="ÊÝ [0.00]_PRODUCT DETAIL Q3 (2) 29" xfId="10741" xr:uid="{00000000-0005-0000-0000-0000161D0000}"/>
    <cellStyle name="EY [0.00]_PRODUCT DETAIL Q3 (2) 3" xfId="10742" xr:uid="{00000000-0005-0000-0000-0000171D0000}"/>
    <cellStyle name="ÊÝ [0.00]_PRODUCT DETAIL Q3 (2) 3" xfId="10743" xr:uid="{00000000-0005-0000-0000-0000181D0000}"/>
    <cellStyle name="EY [0.00]_PRODUCT DETAIL Q3 (2) 3 2" xfId="10744" xr:uid="{00000000-0005-0000-0000-0000191D0000}"/>
    <cellStyle name="ÊÝ [0.00]_PRODUCT DETAIL Q3 (2) 3 2" xfId="10745" xr:uid="{00000000-0005-0000-0000-00001A1D0000}"/>
    <cellStyle name="EY [0.00]_PRODUCT DETAIL Q3 (2) 3 3" xfId="10746" xr:uid="{00000000-0005-0000-0000-00001B1D0000}"/>
    <cellStyle name="ÊÝ [0.00]_PRODUCT DETAIL Q3 (2) 3 3" xfId="10747" xr:uid="{00000000-0005-0000-0000-00001C1D0000}"/>
    <cellStyle name="EY [0.00]_PRODUCT DETAIL Q3 (2) 3 4" xfId="10748" xr:uid="{00000000-0005-0000-0000-00001D1D0000}"/>
    <cellStyle name="ÊÝ [0.00]_PRODUCT DETAIL Q3 (2) 3 4" xfId="10749" xr:uid="{00000000-0005-0000-0000-00001E1D0000}"/>
    <cellStyle name="EY [0.00]_PRODUCT DETAIL Q3 (2) 3 5" xfId="10750" xr:uid="{00000000-0005-0000-0000-00001F1D0000}"/>
    <cellStyle name="ÊÝ [0.00]_PRODUCT DETAIL Q3 (2) 3 5" xfId="10751" xr:uid="{00000000-0005-0000-0000-0000201D0000}"/>
    <cellStyle name="EY [0.00]_PRODUCT DETAIL Q3 (2) 3 6" xfId="10752" xr:uid="{00000000-0005-0000-0000-0000211D0000}"/>
    <cellStyle name="ÊÝ [0.00]_PRODUCT DETAIL Q3 (2) 3 6" xfId="10753" xr:uid="{00000000-0005-0000-0000-0000221D0000}"/>
    <cellStyle name="EY [0.00]_PRODUCT DETAIL Q3 (2) 3 7" xfId="10754" xr:uid="{00000000-0005-0000-0000-0000231D0000}"/>
    <cellStyle name="ÊÝ [0.00]_PRODUCT DETAIL Q3 (2) 3 7" xfId="10755" xr:uid="{00000000-0005-0000-0000-0000241D0000}"/>
    <cellStyle name="EY [0.00]_PRODUCT DETAIL Q3 (2) 3 8" xfId="10756" xr:uid="{00000000-0005-0000-0000-0000251D0000}"/>
    <cellStyle name="ÊÝ [0.00]_PRODUCT DETAIL Q3 (2) 3 8" xfId="10757" xr:uid="{00000000-0005-0000-0000-0000261D0000}"/>
    <cellStyle name="EY [0.00]_PRODUCT DETAIL Q3 (2) 3 9" xfId="10758" xr:uid="{00000000-0005-0000-0000-0000271D0000}"/>
    <cellStyle name="ÊÝ [0.00]_PRODUCT DETAIL Q3 (2) 3 9" xfId="10759" xr:uid="{00000000-0005-0000-0000-0000281D0000}"/>
    <cellStyle name="EY [0.00]_PRODUCT DETAIL Q3 (2) 4" xfId="10760" xr:uid="{00000000-0005-0000-0000-0000291D0000}"/>
    <cellStyle name="ÊÝ [0.00]_PRODUCT DETAIL Q3 (2) 4" xfId="10761" xr:uid="{00000000-0005-0000-0000-00002A1D0000}"/>
    <cellStyle name="EY [0.00]_PRODUCT DETAIL Q3 (2) 4 2" xfId="10762" xr:uid="{00000000-0005-0000-0000-00002B1D0000}"/>
    <cellStyle name="ÊÝ [0.00]_PRODUCT DETAIL Q3 (2) 4 2" xfId="10763" xr:uid="{00000000-0005-0000-0000-00002C1D0000}"/>
    <cellStyle name="EY [0.00]_PRODUCT DETAIL Q3 (2) 4 3" xfId="10764" xr:uid="{00000000-0005-0000-0000-00002D1D0000}"/>
    <cellStyle name="ÊÝ [0.00]_PRODUCT DETAIL Q3 (2) 4 3" xfId="10765" xr:uid="{00000000-0005-0000-0000-00002E1D0000}"/>
    <cellStyle name="EY [0.00]_PRODUCT DETAIL Q3 (2) 5" xfId="10766" xr:uid="{00000000-0005-0000-0000-00002F1D0000}"/>
    <cellStyle name="ÊÝ [0.00]_PRODUCT DETAIL Q3 (2) 5" xfId="10767" xr:uid="{00000000-0005-0000-0000-0000301D0000}"/>
    <cellStyle name="EY [0.00]_PRODUCT DETAIL Q3 (2) 5 2" xfId="10768" xr:uid="{00000000-0005-0000-0000-0000311D0000}"/>
    <cellStyle name="ÊÝ [0.00]_PRODUCT DETAIL Q3 (2) 5 2" xfId="10769" xr:uid="{00000000-0005-0000-0000-0000321D0000}"/>
    <cellStyle name="EY [0.00]_PRODUCT DETAIL Q3 (2) 5 3" xfId="10770" xr:uid="{00000000-0005-0000-0000-0000331D0000}"/>
    <cellStyle name="ÊÝ [0.00]_PRODUCT DETAIL Q3 (2) 5 3" xfId="10771" xr:uid="{00000000-0005-0000-0000-0000341D0000}"/>
    <cellStyle name="EY [0.00]_PRODUCT DETAIL Q3 (2) 6" xfId="10772" xr:uid="{00000000-0005-0000-0000-0000351D0000}"/>
    <cellStyle name="ÊÝ [0.00]_PRODUCT DETAIL Q3 (2) 6" xfId="10773" xr:uid="{00000000-0005-0000-0000-0000361D0000}"/>
    <cellStyle name="EY [0.00]_PRODUCT DETAIL Q3 (2) 6 2" xfId="10774" xr:uid="{00000000-0005-0000-0000-0000371D0000}"/>
    <cellStyle name="ÊÝ [0.00]_PRODUCT DETAIL Q3 (2) 6 2" xfId="10775" xr:uid="{00000000-0005-0000-0000-0000381D0000}"/>
    <cellStyle name="EY [0.00]_PRODUCT DETAIL Q3 (2) 6 3" xfId="10776" xr:uid="{00000000-0005-0000-0000-0000391D0000}"/>
    <cellStyle name="ÊÝ [0.00]_PRODUCT DETAIL Q3 (2) 6 3" xfId="10777" xr:uid="{00000000-0005-0000-0000-00003A1D0000}"/>
    <cellStyle name="EY [0.00]_PRODUCT DETAIL Q3 (2) 7" xfId="10778" xr:uid="{00000000-0005-0000-0000-00003B1D0000}"/>
    <cellStyle name="ÊÝ [0.00]_PRODUCT DETAIL Q3 (2) 7" xfId="10779" xr:uid="{00000000-0005-0000-0000-00003C1D0000}"/>
    <cellStyle name="EY [0.00]_PRODUCT DETAIL Q3 (2) 7 2" xfId="10780" xr:uid="{00000000-0005-0000-0000-00003D1D0000}"/>
    <cellStyle name="ÊÝ [0.00]_PRODUCT DETAIL Q3 (2) 7 2" xfId="10781" xr:uid="{00000000-0005-0000-0000-00003E1D0000}"/>
    <cellStyle name="EY [0.00]_PRODUCT DETAIL Q3 (2) 7 3" xfId="10782" xr:uid="{00000000-0005-0000-0000-00003F1D0000}"/>
    <cellStyle name="ÊÝ [0.00]_PRODUCT DETAIL Q3 (2) 7 3" xfId="10783" xr:uid="{00000000-0005-0000-0000-0000401D0000}"/>
    <cellStyle name="EY [0.00]_PRODUCT DETAIL Q3 (2) 8" xfId="10784" xr:uid="{00000000-0005-0000-0000-0000411D0000}"/>
    <cellStyle name="ÊÝ [0.00]_PRODUCT DETAIL Q3 (2) 8" xfId="10785" xr:uid="{00000000-0005-0000-0000-0000421D0000}"/>
    <cellStyle name="EY [0.00]_PRODUCT DETAIL Q3 (2) 8 2" xfId="10786" xr:uid="{00000000-0005-0000-0000-0000431D0000}"/>
    <cellStyle name="ÊÝ [0.00]_PRODUCT DETAIL Q3 (2) 8 2" xfId="10787" xr:uid="{00000000-0005-0000-0000-0000441D0000}"/>
    <cellStyle name="EY [0.00]_PRODUCT DETAIL Q3 (2) 8 3" xfId="10788" xr:uid="{00000000-0005-0000-0000-0000451D0000}"/>
    <cellStyle name="ÊÝ [0.00]_PRODUCT DETAIL Q3 (2) 8 3" xfId="10789" xr:uid="{00000000-0005-0000-0000-0000461D0000}"/>
    <cellStyle name="EY [0.00]_PRODUCT DETAIL Q3 (2) 9" xfId="10790" xr:uid="{00000000-0005-0000-0000-0000471D0000}"/>
    <cellStyle name="ÊÝ [0.00]_PRODUCT DETAIL Q3 (2) 9" xfId="10791" xr:uid="{00000000-0005-0000-0000-0000481D0000}"/>
    <cellStyle name="EY [0.00]_PRODUCT DETAIL Q3 (2) 9 2" xfId="10792" xr:uid="{00000000-0005-0000-0000-0000491D0000}"/>
    <cellStyle name="ÊÝ [0.00]_PRODUCT DETAIL Q3 (2) 9 2" xfId="10793" xr:uid="{00000000-0005-0000-0000-00004A1D0000}"/>
    <cellStyle name="EY [0.00]_PRODUCT DETAIL Q3 (2) 9 3" xfId="10794" xr:uid="{00000000-0005-0000-0000-00004B1D0000}"/>
    <cellStyle name="ÊÝ [0.00]_PRODUCT DETAIL Q3 (2) 9 3" xfId="10795" xr:uid="{00000000-0005-0000-0000-00004C1D0000}"/>
    <cellStyle name="EY_PRODUCT DETAIL Q1" xfId="4068" xr:uid="{00000000-0005-0000-0000-00004D1D0000}"/>
    <cellStyle name="ÊÝ_PRODUCT DETAIL Q1" xfId="4069" xr:uid="{00000000-0005-0000-0000-00004E1D0000}"/>
    <cellStyle name="EY_PRODUCT DETAIL Q1 2" xfId="10796" xr:uid="{00000000-0005-0000-0000-00004F1D0000}"/>
    <cellStyle name="ÊÝ_PRODUCT DETAIL Q1 2" xfId="10797" xr:uid="{00000000-0005-0000-0000-0000501D0000}"/>
    <cellStyle name="EY_PRODUCT DETAIL Q1 3" xfId="10798" xr:uid="{00000000-0005-0000-0000-0000511D0000}"/>
    <cellStyle name="ÊÝ_PRODUCT DETAIL Q1 3" xfId="10799" xr:uid="{00000000-0005-0000-0000-0000521D0000}"/>
    <cellStyle name="EY_PRODUCT DETAIL Q1 4" xfId="10800" xr:uid="{00000000-0005-0000-0000-0000531D0000}"/>
    <cellStyle name="ÊÝ_PRODUCT DETAIL Q1 4" xfId="10801" xr:uid="{00000000-0005-0000-0000-0000541D0000}"/>
    <cellStyle name="EY_PRODUCT DETAIL Q1 5" xfId="10802" xr:uid="{00000000-0005-0000-0000-0000551D0000}"/>
    <cellStyle name="ÊÝ_PRODUCT DETAIL Q1 5" xfId="10803" xr:uid="{00000000-0005-0000-0000-0000561D0000}"/>
    <cellStyle name="EY_PRODUCT DETAIL Q1 6" xfId="10804" xr:uid="{00000000-0005-0000-0000-0000571D0000}"/>
    <cellStyle name="ÊÝ_PRODUCT DETAIL Q1 6" xfId="10805" xr:uid="{00000000-0005-0000-0000-0000581D0000}"/>
    <cellStyle name="EY_PRODUCT DETAIL Q1 7" xfId="10806" xr:uid="{00000000-0005-0000-0000-0000591D0000}"/>
    <cellStyle name="ÊÝ_PRODUCT DETAIL Q1 7" xfId="10807" xr:uid="{00000000-0005-0000-0000-00005A1D0000}"/>
    <cellStyle name="EY_PRODUCT DETAIL Q1 8" xfId="10808" xr:uid="{00000000-0005-0000-0000-00005B1D0000}"/>
    <cellStyle name="ÊÝ_PRODUCT DETAIL Q1 8" xfId="10809" xr:uid="{00000000-0005-0000-0000-00005C1D0000}"/>
    <cellStyle name="EY_PRODUCT DETAIL Q1 9" xfId="10810" xr:uid="{00000000-0005-0000-0000-00005D1D0000}"/>
    <cellStyle name="ÊÝ_PRODUCT DETAIL Q1 9" xfId="10811" xr:uid="{00000000-0005-0000-0000-00005E1D0000}"/>
    <cellStyle name="EY_PRODUCT DETAIL Q1_PLAN 2010  (M300)" xfId="10812" xr:uid="{00000000-0005-0000-0000-00005F1D0000}"/>
    <cellStyle name="ÊÝ_PRODUCT DETAIL Q1_PLAN 2010  (M300)" xfId="10813" xr:uid="{00000000-0005-0000-0000-0000601D0000}"/>
    <cellStyle name="EY_PRODUCT DETAIL Q3 (2)" xfId="4070" xr:uid="{00000000-0005-0000-0000-0000611D0000}"/>
    <cellStyle name="ÊÝ_PRODUCT DETAIL Q3 (2)" xfId="4071" xr:uid="{00000000-0005-0000-0000-0000621D0000}"/>
    <cellStyle name="EY_PRODUCT DETAIL Q3 (2) 10" xfId="10814" xr:uid="{00000000-0005-0000-0000-0000631D0000}"/>
    <cellStyle name="ÊÝ_PRODUCT DETAIL Q3 (2) 10" xfId="10815" xr:uid="{00000000-0005-0000-0000-0000641D0000}"/>
    <cellStyle name="EY_PRODUCT DETAIL Q3 (2) 10 2" xfId="10816" xr:uid="{00000000-0005-0000-0000-0000651D0000}"/>
    <cellStyle name="ÊÝ_PRODUCT DETAIL Q3 (2) 10 2" xfId="10817" xr:uid="{00000000-0005-0000-0000-0000661D0000}"/>
    <cellStyle name="EY_PRODUCT DETAIL Q3 (2) 10 3" xfId="10818" xr:uid="{00000000-0005-0000-0000-0000671D0000}"/>
    <cellStyle name="ÊÝ_PRODUCT DETAIL Q3 (2) 10 3" xfId="10819" xr:uid="{00000000-0005-0000-0000-0000681D0000}"/>
    <cellStyle name="EY_PRODUCT DETAIL Q3 (2) 11" xfId="10820" xr:uid="{00000000-0005-0000-0000-0000691D0000}"/>
    <cellStyle name="ÊÝ_PRODUCT DETAIL Q3 (2) 11" xfId="10821" xr:uid="{00000000-0005-0000-0000-00006A1D0000}"/>
    <cellStyle name="EY_PRODUCT DETAIL Q3 (2) 12" xfId="10822" xr:uid="{00000000-0005-0000-0000-00006B1D0000}"/>
    <cellStyle name="ÊÝ_PRODUCT DETAIL Q3 (2) 12" xfId="10823" xr:uid="{00000000-0005-0000-0000-00006C1D0000}"/>
    <cellStyle name="EY_PRODUCT DETAIL Q3 (2) 13" xfId="10824" xr:uid="{00000000-0005-0000-0000-00006D1D0000}"/>
    <cellStyle name="ÊÝ_PRODUCT DETAIL Q3 (2) 13" xfId="10825" xr:uid="{00000000-0005-0000-0000-00006E1D0000}"/>
    <cellStyle name="EY_PRODUCT DETAIL Q3 (2) 14" xfId="10826" xr:uid="{00000000-0005-0000-0000-00006F1D0000}"/>
    <cellStyle name="ÊÝ_PRODUCT DETAIL Q3 (2) 14" xfId="10827" xr:uid="{00000000-0005-0000-0000-0000701D0000}"/>
    <cellStyle name="EY_PRODUCT DETAIL Q3 (2) 15" xfId="10828" xr:uid="{00000000-0005-0000-0000-0000711D0000}"/>
    <cellStyle name="ÊÝ_PRODUCT DETAIL Q3 (2) 15" xfId="10829" xr:uid="{00000000-0005-0000-0000-0000721D0000}"/>
    <cellStyle name="EY_PRODUCT DETAIL Q3 (2) 16" xfId="10830" xr:uid="{00000000-0005-0000-0000-0000731D0000}"/>
    <cellStyle name="ÊÝ_PRODUCT DETAIL Q3 (2) 16" xfId="10831" xr:uid="{00000000-0005-0000-0000-0000741D0000}"/>
    <cellStyle name="EY_PRODUCT DETAIL Q3 (2) 17" xfId="10832" xr:uid="{00000000-0005-0000-0000-0000751D0000}"/>
    <cellStyle name="ÊÝ_PRODUCT DETAIL Q3 (2) 17" xfId="10833" xr:uid="{00000000-0005-0000-0000-0000761D0000}"/>
    <cellStyle name="EY_PRODUCT DETAIL Q3 (2) 18" xfId="10834" xr:uid="{00000000-0005-0000-0000-0000771D0000}"/>
    <cellStyle name="ÊÝ_PRODUCT DETAIL Q3 (2) 18" xfId="10835" xr:uid="{00000000-0005-0000-0000-0000781D0000}"/>
    <cellStyle name="EY_PRODUCT DETAIL Q3 (2) 19" xfId="10836" xr:uid="{00000000-0005-0000-0000-0000791D0000}"/>
    <cellStyle name="ÊÝ_PRODUCT DETAIL Q3 (2) 19" xfId="10837" xr:uid="{00000000-0005-0000-0000-00007A1D0000}"/>
    <cellStyle name="EY_PRODUCT DETAIL Q3 (2) 2" xfId="4072" xr:uid="{00000000-0005-0000-0000-00007B1D0000}"/>
    <cellStyle name="ÊÝ_PRODUCT DETAIL Q3 (2) 2" xfId="4073" xr:uid="{00000000-0005-0000-0000-00007C1D0000}"/>
    <cellStyle name="EY_PRODUCT DETAIL Q3 (2) 2 2" xfId="10838" xr:uid="{00000000-0005-0000-0000-00007D1D0000}"/>
    <cellStyle name="ÊÝ_PRODUCT DETAIL Q3 (2) 2 2" xfId="10839" xr:uid="{00000000-0005-0000-0000-00007E1D0000}"/>
    <cellStyle name="EY_PRODUCT DETAIL Q3 (2) 2 3" xfId="10840" xr:uid="{00000000-0005-0000-0000-00007F1D0000}"/>
    <cellStyle name="ÊÝ_PRODUCT DETAIL Q3 (2) 2 3" xfId="10841" xr:uid="{00000000-0005-0000-0000-0000801D0000}"/>
    <cellStyle name="EY_PRODUCT DETAIL Q3 (2) 2 4" xfId="10842" xr:uid="{00000000-0005-0000-0000-0000811D0000}"/>
    <cellStyle name="ÊÝ_PRODUCT DETAIL Q3 (2) 2 4" xfId="10843" xr:uid="{00000000-0005-0000-0000-0000821D0000}"/>
    <cellStyle name="EY_PRODUCT DETAIL Q3 (2) 2 5" xfId="10844" xr:uid="{00000000-0005-0000-0000-0000831D0000}"/>
    <cellStyle name="ÊÝ_PRODUCT DETAIL Q3 (2) 2 5" xfId="10845" xr:uid="{00000000-0005-0000-0000-0000841D0000}"/>
    <cellStyle name="EY_PRODUCT DETAIL Q3 (2) 2 6" xfId="10846" xr:uid="{00000000-0005-0000-0000-0000851D0000}"/>
    <cellStyle name="ÊÝ_PRODUCT DETAIL Q3 (2) 2 6" xfId="10847" xr:uid="{00000000-0005-0000-0000-0000861D0000}"/>
    <cellStyle name="EY_PRODUCT DETAIL Q3 (2) 2 7" xfId="10848" xr:uid="{00000000-0005-0000-0000-0000871D0000}"/>
    <cellStyle name="ÊÝ_PRODUCT DETAIL Q3 (2) 2 7" xfId="10849" xr:uid="{00000000-0005-0000-0000-0000881D0000}"/>
    <cellStyle name="EY_PRODUCT DETAIL Q3 (2) 2 8" xfId="10850" xr:uid="{00000000-0005-0000-0000-0000891D0000}"/>
    <cellStyle name="ÊÝ_PRODUCT DETAIL Q3 (2) 2 8" xfId="10851" xr:uid="{00000000-0005-0000-0000-00008A1D0000}"/>
    <cellStyle name="EY_PRODUCT DETAIL Q3 (2) 2 9" xfId="10852" xr:uid="{00000000-0005-0000-0000-00008B1D0000}"/>
    <cellStyle name="ÊÝ_PRODUCT DETAIL Q3 (2) 2 9" xfId="10853" xr:uid="{00000000-0005-0000-0000-00008C1D0000}"/>
    <cellStyle name="EY_PRODUCT DETAIL Q3 (2) 20" xfId="10854" xr:uid="{00000000-0005-0000-0000-00008D1D0000}"/>
    <cellStyle name="ÊÝ_PRODUCT DETAIL Q3 (2) 20" xfId="10855" xr:uid="{00000000-0005-0000-0000-00008E1D0000}"/>
    <cellStyle name="EY_PRODUCT DETAIL Q3 (2) 21" xfId="10856" xr:uid="{00000000-0005-0000-0000-00008F1D0000}"/>
    <cellStyle name="ÊÝ_PRODUCT DETAIL Q3 (2) 21" xfId="10857" xr:uid="{00000000-0005-0000-0000-0000901D0000}"/>
    <cellStyle name="EY_PRODUCT DETAIL Q3 (2) 22" xfId="10858" xr:uid="{00000000-0005-0000-0000-0000911D0000}"/>
    <cellStyle name="ÊÝ_PRODUCT DETAIL Q3 (2) 22" xfId="10859" xr:uid="{00000000-0005-0000-0000-0000921D0000}"/>
    <cellStyle name="EY_PRODUCT DETAIL Q3 (2) 23" xfId="10860" xr:uid="{00000000-0005-0000-0000-0000931D0000}"/>
    <cellStyle name="ÊÝ_PRODUCT DETAIL Q3 (2) 23" xfId="10861" xr:uid="{00000000-0005-0000-0000-0000941D0000}"/>
    <cellStyle name="EY_PRODUCT DETAIL Q3 (2) 24" xfId="10862" xr:uid="{00000000-0005-0000-0000-0000951D0000}"/>
    <cellStyle name="ÊÝ_PRODUCT DETAIL Q3 (2) 24" xfId="10863" xr:uid="{00000000-0005-0000-0000-0000961D0000}"/>
    <cellStyle name="EY_PRODUCT DETAIL Q3 (2) 25" xfId="10864" xr:uid="{00000000-0005-0000-0000-0000971D0000}"/>
    <cellStyle name="ÊÝ_PRODUCT DETAIL Q3 (2) 25" xfId="10865" xr:uid="{00000000-0005-0000-0000-0000981D0000}"/>
    <cellStyle name="EY_PRODUCT DETAIL Q3 (2) 26" xfId="10866" xr:uid="{00000000-0005-0000-0000-0000991D0000}"/>
    <cellStyle name="ÊÝ_PRODUCT DETAIL Q3 (2) 26" xfId="10867" xr:uid="{00000000-0005-0000-0000-00009A1D0000}"/>
    <cellStyle name="EY_PRODUCT DETAIL Q3 (2) 27" xfId="10868" xr:uid="{00000000-0005-0000-0000-00009B1D0000}"/>
    <cellStyle name="ÊÝ_PRODUCT DETAIL Q3 (2) 27" xfId="10869" xr:uid="{00000000-0005-0000-0000-00009C1D0000}"/>
    <cellStyle name="EY_PRODUCT DETAIL Q3 (2) 28" xfId="10870" xr:uid="{00000000-0005-0000-0000-00009D1D0000}"/>
    <cellStyle name="ÊÝ_PRODUCT DETAIL Q3 (2) 28" xfId="10871" xr:uid="{00000000-0005-0000-0000-00009E1D0000}"/>
    <cellStyle name="EY_PRODUCT DETAIL Q3 (2) 29" xfId="10872" xr:uid="{00000000-0005-0000-0000-00009F1D0000}"/>
    <cellStyle name="ÊÝ_PRODUCT DETAIL Q3 (2) 29" xfId="10873" xr:uid="{00000000-0005-0000-0000-0000A01D0000}"/>
    <cellStyle name="EY_PRODUCT DETAIL Q3 (2) 3" xfId="10874" xr:uid="{00000000-0005-0000-0000-0000A11D0000}"/>
    <cellStyle name="ÊÝ_PRODUCT DETAIL Q3 (2) 3" xfId="10875" xr:uid="{00000000-0005-0000-0000-0000A21D0000}"/>
    <cellStyle name="EY_PRODUCT DETAIL Q3 (2) 3 2" xfId="10876" xr:uid="{00000000-0005-0000-0000-0000A31D0000}"/>
    <cellStyle name="ÊÝ_PRODUCT DETAIL Q3 (2) 3 2" xfId="10877" xr:uid="{00000000-0005-0000-0000-0000A41D0000}"/>
    <cellStyle name="EY_PRODUCT DETAIL Q3 (2) 3 3" xfId="10878" xr:uid="{00000000-0005-0000-0000-0000A51D0000}"/>
    <cellStyle name="ÊÝ_PRODUCT DETAIL Q3 (2) 3 3" xfId="10879" xr:uid="{00000000-0005-0000-0000-0000A61D0000}"/>
    <cellStyle name="EY_PRODUCT DETAIL Q3 (2) 3 4" xfId="10880" xr:uid="{00000000-0005-0000-0000-0000A71D0000}"/>
    <cellStyle name="ÊÝ_PRODUCT DETAIL Q3 (2) 3 4" xfId="10881" xr:uid="{00000000-0005-0000-0000-0000A81D0000}"/>
    <cellStyle name="EY_PRODUCT DETAIL Q3 (2) 3 5" xfId="10882" xr:uid="{00000000-0005-0000-0000-0000A91D0000}"/>
    <cellStyle name="ÊÝ_PRODUCT DETAIL Q3 (2) 3 5" xfId="10883" xr:uid="{00000000-0005-0000-0000-0000AA1D0000}"/>
    <cellStyle name="EY_PRODUCT DETAIL Q3 (2) 3 6" xfId="10884" xr:uid="{00000000-0005-0000-0000-0000AB1D0000}"/>
    <cellStyle name="ÊÝ_PRODUCT DETAIL Q3 (2) 3 6" xfId="10885" xr:uid="{00000000-0005-0000-0000-0000AC1D0000}"/>
    <cellStyle name="EY_PRODUCT DETAIL Q3 (2) 3 7" xfId="10886" xr:uid="{00000000-0005-0000-0000-0000AD1D0000}"/>
    <cellStyle name="ÊÝ_PRODUCT DETAIL Q3 (2) 3 7" xfId="10887" xr:uid="{00000000-0005-0000-0000-0000AE1D0000}"/>
    <cellStyle name="EY_PRODUCT DETAIL Q3 (2) 3 8" xfId="10888" xr:uid="{00000000-0005-0000-0000-0000AF1D0000}"/>
    <cellStyle name="ÊÝ_PRODUCT DETAIL Q3 (2) 3 8" xfId="10889" xr:uid="{00000000-0005-0000-0000-0000B01D0000}"/>
    <cellStyle name="EY_PRODUCT DETAIL Q3 (2) 3 9" xfId="10890" xr:uid="{00000000-0005-0000-0000-0000B11D0000}"/>
    <cellStyle name="ÊÝ_PRODUCT DETAIL Q3 (2) 3 9" xfId="10891" xr:uid="{00000000-0005-0000-0000-0000B21D0000}"/>
    <cellStyle name="EY_PRODUCT DETAIL Q3 (2) 4" xfId="10892" xr:uid="{00000000-0005-0000-0000-0000B31D0000}"/>
    <cellStyle name="ÊÝ_PRODUCT DETAIL Q3 (2) 4" xfId="10893" xr:uid="{00000000-0005-0000-0000-0000B41D0000}"/>
    <cellStyle name="EY_PRODUCT DETAIL Q3 (2) 4 2" xfId="10894" xr:uid="{00000000-0005-0000-0000-0000B51D0000}"/>
    <cellStyle name="ÊÝ_PRODUCT DETAIL Q3 (2) 4 2" xfId="10895" xr:uid="{00000000-0005-0000-0000-0000B61D0000}"/>
    <cellStyle name="EY_PRODUCT DETAIL Q3 (2) 4 3" xfId="10896" xr:uid="{00000000-0005-0000-0000-0000B71D0000}"/>
    <cellStyle name="ÊÝ_PRODUCT DETAIL Q3 (2) 4 3" xfId="10897" xr:uid="{00000000-0005-0000-0000-0000B81D0000}"/>
    <cellStyle name="EY_PRODUCT DETAIL Q3 (2) 5" xfId="10898" xr:uid="{00000000-0005-0000-0000-0000B91D0000}"/>
    <cellStyle name="ÊÝ_PRODUCT DETAIL Q3 (2) 5" xfId="10899" xr:uid="{00000000-0005-0000-0000-0000BA1D0000}"/>
    <cellStyle name="EY_PRODUCT DETAIL Q3 (2) 5 2" xfId="10900" xr:uid="{00000000-0005-0000-0000-0000BB1D0000}"/>
    <cellStyle name="ÊÝ_PRODUCT DETAIL Q3 (2) 5 2" xfId="10901" xr:uid="{00000000-0005-0000-0000-0000BC1D0000}"/>
    <cellStyle name="EY_PRODUCT DETAIL Q3 (2) 5 3" xfId="10902" xr:uid="{00000000-0005-0000-0000-0000BD1D0000}"/>
    <cellStyle name="ÊÝ_PRODUCT DETAIL Q3 (2) 5 3" xfId="10903" xr:uid="{00000000-0005-0000-0000-0000BE1D0000}"/>
    <cellStyle name="EY_PRODUCT DETAIL Q3 (2) 6" xfId="10904" xr:uid="{00000000-0005-0000-0000-0000BF1D0000}"/>
    <cellStyle name="ÊÝ_PRODUCT DETAIL Q3 (2) 6" xfId="10905" xr:uid="{00000000-0005-0000-0000-0000C01D0000}"/>
    <cellStyle name="EY_PRODUCT DETAIL Q3 (2) 6 2" xfId="10906" xr:uid="{00000000-0005-0000-0000-0000C11D0000}"/>
    <cellStyle name="ÊÝ_PRODUCT DETAIL Q3 (2) 6 2" xfId="10907" xr:uid="{00000000-0005-0000-0000-0000C21D0000}"/>
    <cellStyle name="EY_PRODUCT DETAIL Q3 (2) 6 3" xfId="10908" xr:uid="{00000000-0005-0000-0000-0000C31D0000}"/>
    <cellStyle name="ÊÝ_PRODUCT DETAIL Q3 (2) 6 3" xfId="10909" xr:uid="{00000000-0005-0000-0000-0000C41D0000}"/>
    <cellStyle name="EY_PRODUCT DETAIL Q3 (2) 7" xfId="10910" xr:uid="{00000000-0005-0000-0000-0000C51D0000}"/>
    <cellStyle name="ÊÝ_PRODUCT DETAIL Q3 (2) 7" xfId="10911" xr:uid="{00000000-0005-0000-0000-0000C61D0000}"/>
    <cellStyle name="EY_PRODUCT DETAIL Q3 (2) 7 2" xfId="10912" xr:uid="{00000000-0005-0000-0000-0000C71D0000}"/>
    <cellStyle name="ÊÝ_PRODUCT DETAIL Q3 (2) 7 2" xfId="10913" xr:uid="{00000000-0005-0000-0000-0000C81D0000}"/>
    <cellStyle name="EY_PRODUCT DETAIL Q3 (2) 7 3" xfId="10914" xr:uid="{00000000-0005-0000-0000-0000C91D0000}"/>
    <cellStyle name="ÊÝ_PRODUCT DETAIL Q3 (2) 7 3" xfId="10915" xr:uid="{00000000-0005-0000-0000-0000CA1D0000}"/>
    <cellStyle name="EY_PRODUCT DETAIL Q3 (2) 8" xfId="10916" xr:uid="{00000000-0005-0000-0000-0000CB1D0000}"/>
    <cellStyle name="ÊÝ_PRODUCT DETAIL Q3 (2) 8" xfId="10917" xr:uid="{00000000-0005-0000-0000-0000CC1D0000}"/>
    <cellStyle name="EY_PRODUCT DETAIL Q3 (2) 8 2" xfId="10918" xr:uid="{00000000-0005-0000-0000-0000CD1D0000}"/>
    <cellStyle name="ÊÝ_PRODUCT DETAIL Q3 (2) 8 2" xfId="10919" xr:uid="{00000000-0005-0000-0000-0000CE1D0000}"/>
    <cellStyle name="EY_PRODUCT DETAIL Q3 (2) 8 3" xfId="10920" xr:uid="{00000000-0005-0000-0000-0000CF1D0000}"/>
    <cellStyle name="ÊÝ_PRODUCT DETAIL Q3 (2) 8 3" xfId="10921" xr:uid="{00000000-0005-0000-0000-0000D01D0000}"/>
    <cellStyle name="EY_PRODUCT DETAIL Q3 (2) 9" xfId="10922" xr:uid="{00000000-0005-0000-0000-0000D11D0000}"/>
    <cellStyle name="ÊÝ_PRODUCT DETAIL Q3 (2) 9" xfId="10923" xr:uid="{00000000-0005-0000-0000-0000D21D0000}"/>
    <cellStyle name="EY_PRODUCT DETAIL Q3 (2) 9 2" xfId="10924" xr:uid="{00000000-0005-0000-0000-0000D31D0000}"/>
    <cellStyle name="ÊÝ_PRODUCT DETAIL Q3 (2) 9 2" xfId="10925" xr:uid="{00000000-0005-0000-0000-0000D41D0000}"/>
    <cellStyle name="EY_PRODUCT DETAIL Q3 (2) 9 3" xfId="10926" xr:uid="{00000000-0005-0000-0000-0000D51D0000}"/>
    <cellStyle name="ÊÝ_PRODUCT DETAIL Q3 (2) 9 3" xfId="10927" xr:uid="{00000000-0005-0000-0000-0000D61D0000}"/>
    <cellStyle name="W?_BOOKSHIP" xfId="10928" xr:uid="{00000000-0005-0000-0000-0000D71D0000}"/>
    <cellStyle name="W_BOOKSHIP" xfId="4074" xr:uid="{00000000-0005-0000-0000-0000D81D0000}"/>
    <cellStyle name="0" xfId="10929" xr:uid="{00000000-0005-0000-0000-0000D91D0000}"/>
    <cellStyle name="0,0_x000d__x000a_NA_x000d__x000a_" xfId="4075" xr:uid="{00000000-0005-0000-0000-0000DA1D0000}"/>
    <cellStyle name="0,0_x000d__x000a_NA_x000d__x000a_ 2" xfId="10930" xr:uid="{00000000-0005-0000-0000-0000DB1D0000}"/>
    <cellStyle name="0.0" xfId="10931" xr:uid="{00000000-0005-0000-0000-0000DC1D0000}"/>
    <cellStyle name="0.0 2" xfId="10932" xr:uid="{00000000-0005-0000-0000-0000DD1D0000}"/>
    <cellStyle name="0_ProvIST" xfId="10933" xr:uid="{00000000-0005-0000-0000-0000DE1D0000}"/>
    <cellStyle name="0_ProvPlan" xfId="10934" xr:uid="{00000000-0005-0000-0000-0000DF1D0000}"/>
    <cellStyle name="0_SR00IST" xfId="10935" xr:uid="{00000000-0005-0000-0000-0000E01D0000}"/>
    <cellStyle name="0_SR2000" xfId="10936" xr:uid="{00000000-0005-0000-0000-0000E11D0000}"/>
    <cellStyle name="00" xfId="10937" xr:uid="{00000000-0005-0000-0000-0000E21D0000}"/>
    <cellStyle name="000" xfId="10938" xr:uid="{00000000-0005-0000-0000-0000E31D0000}"/>
    <cellStyle name="0뾍R?뾍b" xfId="10939" xr:uid="{00000000-0005-0000-0000-0000E41D0000}"/>
    <cellStyle name="0뾍R_x0005_?뾍b_x0005_" xfId="10940" xr:uid="{00000000-0005-0000-0000-0000E51D0000}"/>
    <cellStyle name="¼AU≫?XLS!check_filesche|" xfId="10941" xr:uid="{00000000-0005-0000-0000-0000E61D0000}"/>
    <cellStyle name="1" xfId="10942" xr:uid="{00000000-0005-0000-0000-0000E71D0000}"/>
    <cellStyle name="1 2" xfId="10943" xr:uid="{00000000-0005-0000-0000-0000E81D0000}"/>
    <cellStyle name="1_1127PHM (2)" xfId="10944" xr:uid="{00000000-0005-0000-0000-0000E91D0000}"/>
    <cellStyle name="1_1127PHM (2) 2" xfId="10945" xr:uid="{00000000-0005-0000-0000-0000EA1D0000}"/>
    <cellStyle name="1_1127PHM (4)" xfId="10946" xr:uid="{00000000-0005-0000-0000-0000EB1D0000}"/>
    <cellStyle name="1_1127PHM (4) 2" xfId="10947" xr:uid="{00000000-0005-0000-0000-0000EC1D0000}"/>
    <cellStyle name="1_2000PN지침" xfId="10948" xr:uid="{00000000-0005-0000-0000-0000ED1D0000}"/>
    <cellStyle name="1_2000PN지침 2" xfId="10949" xr:uid="{00000000-0005-0000-0000-0000EE1D0000}"/>
    <cellStyle name="1_918PHM (2)" xfId="10950" xr:uid="{00000000-0005-0000-0000-0000EF1D0000}"/>
    <cellStyle name="1_918PHM (2) 2" xfId="10951" xr:uid="{00000000-0005-0000-0000-0000F01D0000}"/>
    <cellStyle name="1_97년PI333종합" xfId="10952" xr:uid="{00000000-0005-0000-0000-0000F11D0000}"/>
    <cellStyle name="1_97년PI333종합 2" xfId="10953" xr:uid="{00000000-0005-0000-0000-0000F21D0000}"/>
    <cellStyle name="1_CRD판매 (2)" xfId="10954" xr:uid="{00000000-0005-0000-0000-0000F31D0000}"/>
    <cellStyle name="1_CRD판매 (2) 2" xfId="10955" xr:uid="{00000000-0005-0000-0000-0000F41D0000}"/>
    <cellStyle name="1_MC&amp;다변화" xfId="10956" xr:uid="{00000000-0005-0000-0000-0000F51D0000}"/>
    <cellStyle name="1_MC&amp;다변화 2" xfId="10957" xr:uid="{00000000-0005-0000-0000-0000F61D0000}"/>
    <cellStyle name="1_다변화SAMPLE" xfId="10958" xr:uid="{00000000-0005-0000-0000-0000F71D0000}"/>
    <cellStyle name="1_사업계획2001" xfId="10959" xr:uid="{00000000-0005-0000-0000-0000F81D0000}"/>
    <cellStyle name="-15-1976" xfId="6647" xr:uid="{00000000-0005-0000-0000-0000F91D0000}"/>
    <cellStyle name="¹eºÐA²_±aA¸" xfId="10960" xr:uid="{00000000-0005-0000-0000-0000FA1D0000}"/>
    <cellStyle name="¹ض¤ [0]_³‎´" xfId="4076" xr:uid="{00000000-0005-0000-0000-0000FB1D0000}"/>
    <cellStyle name="¹ض¤_³‎´" xfId="4077" xr:uid="{00000000-0005-0000-0000-0000FC1D0000}"/>
    <cellStyle name="2)" xfId="10961" xr:uid="{00000000-0005-0000-0000-0000FD1D0000}"/>
    <cellStyle name="20% - Accent1" xfId="4078" xr:uid="{00000000-0005-0000-0000-0000FE1D0000}"/>
    <cellStyle name="20% - Accent1 2" xfId="4079" xr:uid="{00000000-0005-0000-0000-0000FF1D0000}"/>
    <cellStyle name="20% - Accent1 2 2" xfId="4080" xr:uid="{00000000-0005-0000-0000-0000001E0000}"/>
    <cellStyle name="20% - Accent1 2 2 2" xfId="6648" xr:uid="{00000000-0005-0000-0000-0000011E0000}"/>
    <cellStyle name="20% - Accent1 2 2_Ввод в 2015г посл." xfId="6649" xr:uid="{00000000-0005-0000-0000-0000021E0000}"/>
    <cellStyle name="20% - Accent1 2 3" xfId="6650" xr:uid="{00000000-0005-0000-0000-0000031E0000}"/>
    <cellStyle name="20% - Accent1 2_Ввод в 2015г посл." xfId="6651" xr:uid="{00000000-0005-0000-0000-0000041E0000}"/>
    <cellStyle name="20% - Accent1 3" xfId="4081" xr:uid="{00000000-0005-0000-0000-0000051E0000}"/>
    <cellStyle name="20% - Accent1 3 2" xfId="6652" xr:uid="{00000000-0005-0000-0000-0000061E0000}"/>
    <cellStyle name="20% - Accent1 3_Ввод в 2015г посл." xfId="6653" xr:uid="{00000000-0005-0000-0000-0000071E0000}"/>
    <cellStyle name="20% - Accent1 4" xfId="4082" xr:uid="{00000000-0005-0000-0000-0000081E0000}"/>
    <cellStyle name="20% - Accent1_2014-1кв" xfId="10962" xr:uid="{00000000-0005-0000-0000-0000091E0000}"/>
    <cellStyle name="20% - Accent2" xfId="4083" xr:uid="{00000000-0005-0000-0000-00000A1E0000}"/>
    <cellStyle name="20% - Accent2 2" xfId="4084" xr:uid="{00000000-0005-0000-0000-00000B1E0000}"/>
    <cellStyle name="20% - Accent2 2 2" xfId="4085" xr:uid="{00000000-0005-0000-0000-00000C1E0000}"/>
    <cellStyle name="20% - Accent2 2 2 2" xfId="6654" xr:uid="{00000000-0005-0000-0000-00000D1E0000}"/>
    <cellStyle name="20% - Accent2 2 2_Ввод в 2015г посл." xfId="6655" xr:uid="{00000000-0005-0000-0000-00000E1E0000}"/>
    <cellStyle name="20% - Accent2 2 3" xfId="6656" xr:uid="{00000000-0005-0000-0000-00000F1E0000}"/>
    <cellStyle name="20% - Accent2 2_Ввод в 2015г посл." xfId="6657" xr:uid="{00000000-0005-0000-0000-0000101E0000}"/>
    <cellStyle name="20% - Accent2 3" xfId="4086" xr:uid="{00000000-0005-0000-0000-0000111E0000}"/>
    <cellStyle name="20% - Accent2 3 2" xfId="6658" xr:uid="{00000000-0005-0000-0000-0000121E0000}"/>
    <cellStyle name="20% - Accent2 3_Ввод в 2015г посл." xfId="6659" xr:uid="{00000000-0005-0000-0000-0000131E0000}"/>
    <cellStyle name="20% - Accent2 4" xfId="4087" xr:uid="{00000000-0005-0000-0000-0000141E0000}"/>
    <cellStyle name="20% - Accent2_2014-1кв" xfId="10963" xr:uid="{00000000-0005-0000-0000-0000151E0000}"/>
    <cellStyle name="20% - Accent3" xfId="4088" xr:uid="{00000000-0005-0000-0000-0000161E0000}"/>
    <cellStyle name="20% - Accent3 2" xfId="4089" xr:uid="{00000000-0005-0000-0000-0000171E0000}"/>
    <cellStyle name="20% - Accent3 2 2" xfId="4090" xr:uid="{00000000-0005-0000-0000-0000181E0000}"/>
    <cellStyle name="20% - Accent3 2 2 2" xfId="6660" xr:uid="{00000000-0005-0000-0000-0000191E0000}"/>
    <cellStyle name="20% - Accent3 2 2_Ввод в 2015г посл." xfId="6661" xr:uid="{00000000-0005-0000-0000-00001A1E0000}"/>
    <cellStyle name="20% - Accent3 2 3" xfId="6662" xr:uid="{00000000-0005-0000-0000-00001B1E0000}"/>
    <cellStyle name="20% - Accent3 2_Ввод в 2015г посл." xfId="6663" xr:uid="{00000000-0005-0000-0000-00001C1E0000}"/>
    <cellStyle name="20% - Accent3 3" xfId="4091" xr:uid="{00000000-0005-0000-0000-00001D1E0000}"/>
    <cellStyle name="20% - Accent3 3 2" xfId="6664" xr:uid="{00000000-0005-0000-0000-00001E1E0000}"/>
    <cellStyle name="20% - Accent3 3_Ввод в 2015г посл." xfId="6665" xr:uid="{00000000-0005-0000-0000-00001F1E0000}"/>
    <cellStyle name="20% - Accent3 4" xfId="4092" xr:uid="{00000000-0005-0000-0000-0000201E0000}"/>
    <cellStyle name="20% - Accent3_2014-1кв" xfId="10964" xr:uid="{00000000-0005-0000-0000-0000211E0000}"/>
    <cellStyle name="20% - Accent4" xfId="4093" xr:uid="{00000000-0005-0000-0000-0000221E0000}"/>
    <cellStyle name="20% - Accent4 2" xfId="4094" xr:uid="{00000000-0005-0000-0000-0000231E0000}"/>
    <cellStyle name="20% - Accent4 2 2" xfId="4095" xr:uid="{00000000-0005-0000-0000-0000241E0000}"/>
    <cellStyle name="20% - Accent4 2 2 2" xfId="6666" xr:uid="{00000000-0005-0000-0000-0000251E0000}"/>
    <cellStyle name="20% - Accent4 2 2_Ввод в 2015г посл." xfId="6667" xr:uid="{00000000-0005-0000-0000-0000261E0000}"/>
    <cellStyle name="20% - Accent4 2 3" xfId="6668" xr:uid="{00000000-0005-0000-0000-0000271E0000}"/>
    <cellStyle name="20% - Accent4 2_Ввод в 2015г посл." xfId="6669" xr:uid="{00000000-0005-0000-0000-0000281E0000}"/>
    <cellStyle name="20% - Accent4 3" xfId="4096" xr:uid="{00000000-0005-0000-0000-0000291E0000}"/>
    <cellStyle name="20% - Accent4 3 2" xfId="6670" xr:uid="{00000000-0005-0000-0000-00002A1E0000}"/>
    <cellStyle name="20% - Accent4 3_Ввод в 2015г посл." xfId="6671" xr:uid="{00000000-0005-0000-0000-00002B1E0000}"/>
    <cellStyle name="20% - Accent4 4" xfId="4097" xr:uid="{00000000-0005-0000-0000-00002C1E0000}"/>
    <cellStyle name="20% - Accent4_2014-1кв" xfId="10965" xr:uid="{00000000-0005-0000-0000-00002D1E0000}"/>
    <cellStyle name="20% - Accent5" xfId="4098" xr:uid="{00000000-0005-0000-0000-00002E1E0000}"/>
    <cellStyle name="20% - Accent5 2" xfId="4099" xr:uid="{00000000-0005-0000-0000-00002F1E0000}"/>
    <cellStyle name="20% - Accent5 2 2" xfId="4100" xr:uid="{00000000-0005-0000-0000-0000301E0000}"/>
    <cellStyle name="20% - Accent5 2 2 2" xfId="6672" xr:uid="{00000000-0005-0000-0000-0000311E0000}"/>
    <cellStyle name="20% - Accent5 2 2_Ввод в 2015г посл." xfId="6673" xr:uid="{00000000-0005-0000-0000-0000321E0000}"/>
    <cellStyle name="20% - Accent5 2 3" xfId="6674" xr:uid="{00000000-0005-0000-0000-0000331E0000}"/>
    <cellStyle name="20% - Accent5 2_Ввод в 2015г посл." xfId="6675" xr:uid="{00000000-0005-0000-0000-0000341E0000}"/>
    <cellStyle name="20% - Accent5 3" xfId="4101" xr:uid="{00000000-0005-0000-0000-0000351E0000}"/>
    <cellStyle name="20% - Accent5 3 2" xfId="6676" xr:uid="{00000000-0005-0000-0000-0000361E0000}"/>
    <cellStyle name="20% - Accent5 3_Ввод в 2015г посл." xfId="6677" xr:uid="{00000000-0005-0000-0000-0000371E0000}"/>
    <cellStyle name="20% - Accent5 4" xfId="4102" xr:uid="{00000000-0005-0000-0000-0000381E0000}"/>
    <cellStyle name="20% - Accent5_2014-1кв" xfId="10966" xr:uid="{00000000-0005-0000-0000-0000391E0000}"/>
    <cellStyle name="20% - Accent6" xfId="4103" xr:uid="{00000000-0005-0000-0000-00003A1E0000}"/>
    <cellStyle name="20% - Accent6 2" xfId="4104" xr:uid="{00000000-0005-0000-0000-00003B1E0000}"/>
    <cellStyle name="20% - Accent6 2 2" xfId="4105" xr:uid="{00000000-0005-0000-0000-00003C1E0000}"/>
    <cellStyle name="20% - Accent6 2 2 2" xfId="6678" xr:uid="{00000000-0005-0000-0000-00003D1E0000}"/>
    <cellStyle name="20% - Accent6 2 2_Ввод в 2015г посл." xfId="6679" xr:uid="{00000000-0005-0000-0000-00003E1E0000}"/>
    <cellStyle name="20% - Accent6 2 3" xfId="6680" xr:uid="{00000000-0005-0000-0000-00003F1E0000}"/>
    <cellStyle name="20% - Accent6 2_Ввод в 2015г посл." xfId="6681" xr:uid="{00000000-0005-0000-0000-0000401E0000}"/>
    <cellStyle name="20% - Accent6 3" xfId="4106" xr:uid="{00000000-0005-0000-0000-0000411E0000}"/>
    <cellStyle name="20% - Accent6 3 2" xfId="6682" xr:uid="{00000000-0005-0000-0000-0000421E0000}"/>
    <cellStyle name="20% - Accent6 3_Ввод в 2015г посл." xfId="6683" xr:uid="{00000000-0005-0000-0000-0000431E0000}"/>
    <cellStyle name="20% - Accent6 4" xfId="4107" xr:uid="{00000000-0005-0000-0000-0000441E0000}"/>
    <cellStyle name="20% - Accent6_2014-1кв" xfId="10967" xr:uid="{00000000-0005-0000-0000-0000451E0000}"/>
    <cellStyle name="20% - Акцент1 10" xfId="10968" xr:uid="{00000000-0005-0000-0000-0000461E0000}"/>
    <cellStyle name="20% - Акцент1 11" xfId="10969" xr:uid="{00000000-0005-0000-0000-0000471E0000}"/>
    <cellStyle name="20% - Акцент1 12" xfId="10970" xr:uid="{00000000-0005-0000-0000-0000481E0000}"/>
    <cellStyle name="20% - Акцент1 13" xfId="10971" xr:uid="{00000000-0005-0000-0000-0000491E0000}"/>
    <cellStyle name="20% - Акцент1 14" xfId="10972" xr:uid="{00000000-0005-0000-0000-00004A1E0000}"/>
    <cellStyle name="20% - Акцент1 15" xfId="10973" xr:uid="{00000000-0005-0000-0000-00004B1E0000}"/>
    <cellStyle name="20% - Акцент1 2" xfId="4108" xr:uid="{00000000-0005-0000-0000-00004C1E0000}"/>
    <cellStyle name="20% - Акцент1 2 10" xfId="10974" xr:uid="{00000000-0005-0000-0000-00004D1E0000}"/>
    <cellStyle name="20% - Акцент1 2 11" xfId="10975" xr:uid="{00000000-0005-0000-0000-00004E1E0000}"/>
    <cellStyle name="20% - Акцент1 2 12" xfId="10976" xr:uid="{00000000-0005-0000-0000-00004F1E0000}"/>
    <cellStyle name="20% - Акцент1 2 13" xfId="10977" xr:uid="{00000000-0005-0000-0000-0000501E0000}"/>
    <cellStyle name="20% - Акцент1 2 2" xfId="4109" xr:uid="{00000000-0005-0000-0000-0000511E0000}"/>
    <cellStyle name="20% - Акцент1 2 2 2" xfId="6684" xr:uid="{00000000-0005-0000-0000-0000521E0000}"/>
    <cellStyle name="20% - Акцент1 2 2 3" xfId="10978" xr:uid="{00000000-0005-0000-0000-0000531E0000}"/>
    <cellStyle name="20% - Акцент1 2 2 4" xfId="10979" xr:uid="{00000000-0005-0000-0000-0000541E0000}"/>
    <cellStyle name="20% - Акцент1 2 2_Ввод в 2015г посл." xfId="6685" xr:uid="{00000000-0005-0000-0000-0000551E0000}"/>
    <cellStyle name="20% - Акцент1 2 3" xfId="4110" xr:uid="{00000000-0005-0000-0000-0000561E0000}"/>
    <cellStyle name="20% - Акцент1 2 3 2" xfId="4111" xr:uid="{00000000-0005-0000-0000-0000571E0000}"/>
    <cellStyle name="20% - Акцент1 2 3 2 2" xfId="4112" xr:uid="{00000000-0005-0000-0000-0000581E0000}"/>
    <cellStyle name="20% - Акцент1 2 3 2 2 2" xfId="4113" xr:uid="{00000000-0005-0000-0000-0000591E0000}"/>
    <cellStyle name="20% - Акцент1 2 3 2 2 2 2" xfId="4114" xr:uid="{00000000-0005-0000-0000-00005A1E0000}"/>
    <cellStyle name="20% - Акцент1 2 3 2 2 3" xfId="4115" xr:uid="{00000000-0005-0000-0000-00005B1E0000}"/>
    <cellStyle name="20% - Акцент1 2 3 2 3" xfId="4116" xr:uid="{00000000-0005-0000-0000-00005C1E0000}"/>
    <cellStyle name="20% - Акцент1 2 3 2 3 2" xfId="4117" xr:uid="{00000000-0005-0000-0000-00005D1E0000}"/>
    <cellStyle name="20% - Акцент1 2 3 2 3 2 2" xfId="4118" xr:uid="{00000000-0005-0000-0000-00005E1E0000}"/>
    <cellStyle name="20% - Акцент1 2 3 2 3 3" xfId="4119" xr:uid="{00000000-0005-0000-0000-00005F1E0000}"/>
    <cellStyle name="20% - Акцент1 2 3 2 4" xfId="4120" xr:uid="{00000000-0005-0000-0000-0000601E0000}"/>
    <cellStyle name="20% - Акцент1 2 3 2 4 2" xfId="4121" xr:uid="{00000000-0005-0000-0000-0000611E0000}"/>
    <cellStyle name="20% - Акцент1 2 3 2 5" xfId="4122" xr:uid="{00000000-0005-0000-0000-0000621E0000}"/>
    <cellStyle name="20% - Акцент1 2 3 3" xfId="4123" xr:uid="{00000000-0005-0000-0000-0000631E0000}"/>
    <cellStyle name="20% - Акцент1 2 3 3 2" xfId="4124" xr:uid="{00000000-0005-0000-0000-0000641E0000}"/>
    <cellStyle name="20% - Акцент1 2 3 3 2 2" xfId="4125" xr:uid="{00000000-0005-0000-0000-0000651E0000}"/>
    <cellStyle name="20% - Акцент1 2 3 3 3" xfId="4126" xr:uid="{00000000-0005-0000-0000-0000661E0000}"/>
    <cellStyle name="20% - Акцент1 2 3 4" xfId="4127" xr:uid="{00000000-0005-0000-0000-0000671E0000}"/>
    <cellStyle name="20% - Акцент1 2 3 4 2" xfId="4128" xr:uid="{00000000-0005-0000-0000-0000681E0000}"/>
    <cellStyle name="20% - Акцент1 2 3 4 2 2" xfId="4129" xr:uid="{00000000-0005-0000-0000-0000691E0000}"/>
    <cellStyle name="20% - Акцент1 2 3 4 3" xfId="4130" xr:uid="{00000000-0005-0000-0000-00006A1E0000}"/>
    <cellStyle name="20% - Акцент1 2 3 5" xfId="4131" xr:uid="{00000000-0005-0000-0000-00006B1E0000}"/>
    <cellStyle name="20% - Акцент1 2 3 5 2" xfId="4132" xr:uid="{00000000-0005-0000-0000-00006C1E0000}"/>
    <cellStyle name="20% - Акцент1 2 3 6" xfId="4133" xr:uid="{00000000-0005-0000-0000-00006D1E0000}"/>
    <cellStyle name="20% - Акцент1 2 4" xfId="4134" xr:uid="{00000000-0005-0000-0000-00006E1E0000}"/>
    <cellStyle name="20% - Акцент1 2 4 2" xfId="4135" xr:uid="{00000000-0005-0000-0000-00006F1E0000}"/>
    <cellStyle name="20% - Акцент1 2 4 2 2" xfId="4136" xr:uid="{00000000-0005-0000-0000-0000701E0000}"/>
    <cellStyle name="20% - Акцент1 2 4 2 2 2" xfId="4137" xr:uid="{00000000-0005-0000-0000-0000711E0000}"/>
    <cellStyle name="20% - Акцент1 2 4 2 3" xfId="4138" xr:uid="{00000000-0005-0000-0000-0000721E0000}"/>
    <cellStyle name="20% - Акцент1 2 4 3" xfId="4139" xr:uid="{00000000-0005-0000-0000-0000731E0000}"/>
    <cellStyle name="20% - Акцент1 2 4 3 2" xfId="4140" xr:uid="{00000000-0005-0000-0000-0000741E0000}"/>
    <cellStyle name="20% - Акцент1 2 4 3 2 2" xfId="4141" xr:uid="{00000000-0005-0000-0000-0000751E0000}"/>
    <cellStyle name="20% - Акцент1 2 4 3 3" xfId="4142" xr:uid="{00000000-0005-0000-0000-0000761E0000}"/>
    <cellStyle name="20% - Акцент1 2 4 4" xfId="4143" xr:uid="{00000000-0005-0000-0000-0000771E0000}"/>
    <cellStyle name="20% - Акцент1 2 4 4 2" xfId="4144" xr:uid="{00000000-0005-0000-0000-0000781E0000}"/>
    <cellStyle name="20% - Акцент1 2 4 5" xfId="4145" xr:uid="{00000000-0005-0000-0000-0000791E0000}"/>
    <cellStyle name="20% - Акцент1 2 5" xfId="4146" xr:uid="{00000000-0005-0000-0000-00007A1E0000}"/>
    <cellStyle name="20% - Акцент1 2 5 2" xfId="4147" xr:uid="{00000000-0005-0000-0000-00007B1E0000}"/>
    <cellStyle name="20% - Акцент1 2 5 2 2" xfId="4148" xr:uid="{00000000-0005-0000-0000-00007C1E0000}"/>
    <cellStyle name="20% - Акцент1 2 5 3" xfId="4149" xr:uid="{00000000-0005-0000-0000-00007D1E0000}"/>
    <cellStyle name="20% - Акцент1 2 6" xfId="4150" xr:uid="{00000000-0005-0000-0000-00007E1E0000}"/>
    <cellStyle name="20% - Акцент1 2 6 2" xfId="4151" xr:uid="{00000000-0005-0000-0000-00007F1E0000}"/>
    <cellStyle name="20% - Акцент1 2 6 2 2" xfId="4152" xr:uid="{00000000-0005-0000-0000-0000801E0000}"/>
    <cellStyle name="20% - Акцент1 2 6 3" xfId="4153" xr:uid="{00000000-0005-0000-0000-0000811E0000}"/>
    <cellStyle name="20% - Акцент1 2 7" xfId="4154" xr:uid="{00000000-0005-0000-0000-0000821E0000}"/>
    <cellStyle name="20% - Акцент1 2 7 2" xfId="4155" xr:uid="{00000000-0005-0000-0000-0000831E0000}"/>
    <cellStyle name="20% - Акцент1 2 8" xfId="4156" xr:uid="{00000000-0005-0000-0000-0000841E0000}"/>
    <cellStyle name="20% - Акцент1 2 9" xfId="10980" xr:uid="{00000000-0005-0000-0000-0000851E0000}"/>
    <cellStyle name="20% - Акцент1 2_1IDожидаемое на 1- полугодие.." xfId="6686" xr:uid="{00000000-0005-0000-0000-0000861E0000}"/>
    <cellStyle name="20% - Акцент1 3" xfId="4157" xr:uid="{00000000-0005-0000-0000-0000871E0000}"/>
    <cellStyle name="20% - Акцент1 3 2" xfId="6687" xr:uid="{00000000-0005-0000-0000-0000881E0000}"/>
    <cellStyle name="20% - Акцент1 4" xfId="6688" xr:uid="{00000000-0005-0000-0000-0000891E0000}"/>
    <cellStyle name="20% - Акцент1 5" xfId="10981" xr:uid="{00000000-0005-0000-0000-00008A1E0000}"/>
    <cellStyle name="20% - Акцент1 6" xfId="10982" xr:uid="{00000000-0005-0000-0000-00008B1E0000}"/>
    <cellStyle name="20% - Акцент1 7" xfId="10983" xr:uid="{00000000-0005-0000-0000-00008C1E0000}"/>
    <cellStyle name="20% - Акцент1 8" xfId="10984" xr:uid="{00000000-0005-0000-0000-00008D1E0000}"/>
    <cellStyle name="20% - Акцент1 9" xfId="10985" xr:uid="{00000000-0005-0000-0000-00008E1E0000}"/>
    <cellStyle name="20% - Акцент2 10" xfId="10986" xr:uid="{00000000-0005-0000-0000-00008F1E0000}"/>
    <cellStyle name="20% - Акцент2 11" xfId="10987" xr:uid="{00000000-0005-0000-0000-0000901E0000}"/>
    <cellStyle name="20% - Акцент2 12" xfId="10988" xr:uid="{00000000-0005-0000-0000-0000911E0000}"/>
    <cellStyle name="20% - Акцент2 13" xfId="10989" xr:uid="{00000000-0005-0000-0000-0000921E0000}"/>
    <cellStyle name="20% - Акцент2 14" xfId="10990" xr:uid="{00000000-0005-0000-0000-0000931E0000}"/>
    <cellStyle name="20% - Акцент2 15" xfId="10991" xr:uid="{00000000-0005-0000-0000-0000941E0000}"/>
    <cellStyle name="20% - Акцент2 2" xfId="4158" xr:uid="{00000000-0005-0000-0000-0000951E0000}"/>
    <cellStyle name="20% - Акцент2 2 10" xfId="10992" xr:uid="{00000000-0005-0000-0000-0000961E0000}"/>
    <cellStyle name="20% - Акцент2 2 11" xfId="10993" xr:uid="{00000000-0005-0000-0000-0000971E0000}"/>
    <cellStyle name="20% - Акцент2 2 12" xfId="10994" xr:uid="{00000000-0005-0000-0000-0000981E0000}"/>
    <cellStyle name="20% - Акцент2 2 13" xfId="10995" xr:uid="{00000000-0005-0000-0000-0000991E0000}"/>
    <cellStyle name="20% - Акцент2 2 2" xfId="4159" xr:uid="{00000000-0005-0000-0000-00009A1E0000}"/>
    <cellStyle name="20% - Акцент2 2 2 2" xfId="6689" xr:uid="{00000000-0005-0000-0000-00009B1E0000}"/>
    <cellStyle name="20% - Акцент2 2 2 3" xfId="10996" xr:uid="{00000000-0005-0000-0000-00009C1E0000}"/>
    <cellStyle name="20% - Акцент2 2 2 4" xfId="10997" xr:uid="{00000000-0005-0000-0000-00009D1E0000}"/>
    <cellStyle name="20% - Акцент2 2 2_Ввод в 2015г посл." xfId="6690" xr:uid="{00000000-0005-0000-0000-00009E1E0000}"/>
    <cellStyle name="20% - Акцент2 2 3" xfId="4160" xr:uid="{00000000-0005-0000-0000-00009F1E0000}"/>
    <cellStyle name="20% - Акцент2 2 3 2" xfId="4161" xr:uid="{00000000-0005-0000-0000-0000A01E0000}"/>
    <cellStyle name="20% - Акцент2 2 3 2 2" xfId="4162" xr:uid="{00000000-0005-0000-0000-0000A11E0000}"/>
    <cellStyle name="20% - Акцент2 2 3 2 2 2" xfId="4163" xr:uid="{00000000-0005-0000-0000-0000A21E0000}"/>
    <cellStyle name="20% - Акцент2 2 3 2 2 2 2" xfId="4164" xr:uid="{00000000-0005-0000-0000-0000A31E0000}"/>
    <cellStyle name="20% - Акцент2 2 3 2 2 3" xfId="4165" xr:uid="{00000000-0005-0000-0000-0000A41E0000}"/>
    <cellStyle name="20% - Акцент2 2 3 2 3" xfId="4166" xr:uid="{00000000-0005-0000-0000-0000A51E0000}"/>
    <cellStyle name="20% - Акцент2 2 3 2 3 2" xfId="4167" xr:uid="{00000000-0005-0000-0000-0000A61E0000}"/>
    <cellStyle name="20% - Акцент2 2 3 2 3 2 2" xfId="4168" xr:uid="{00000000-0005-0000-0000-0000A71E0000}"/>
    <cellStyle name="20% - Акцент2 2 3 2 3 3" xfId="4169" xr:uid="{00000000-0005-0000-0000-0000A81E0000}"/>
    <cellStyle name="20% - Акцент2 2 3 2 4" xfId="4170" xr:uid="{00000000-0005-0000-0000-0000A91E0000}"/>
    <cellStyle name="20% - Акцент2 2 3 2 4 2" xfId="4171" xr:uid="{00000000-0005-0000-0000-0000AA1E0000}"/>
    <cellStyle name="20% - Акцент2 2 3 2 5" xfId="4172" xr:uid="{00000000-0005-0000-0000-0000AB1E0000}"/>
    <cellStyle name="20% - Акцент2 2 3 3" xfId="4173" xr:uid="{00000000-0005-0000-0000-0000AC1E0000}"/>
    <cellStyle name="20% - Акцент2 2 3 3 2" xfId="4174" xr:uid="{00000000-0005-0000-0000-0000AD1E0000}"/>
    <cellStyle name="20% - Акцент2 2 3 3 2 2" xfId="4175" xr:uid="{00000000-0005-0000-0000-0000AE1E0000}"/>
    <cellStyle name="20% - Акцент2 2 3 3 3" xfId="4176" xr:uid="{00000000-0005-0000-0000-0000AF1E0000}"/>
    <cellStyle name="20% - Акцент2 2 3 4" xfId="4177" xr:uid="{00000000-0005-0000-0000-0000B01E0000}"/>
    <cellStyle name="20% - Акцент2 2 3 4 2" xfId="4178" xr:uid="{00000000-0005-0000-0000-0000B11E0000}"/>
    <cellStyle name="20% - Акцент2 2 3 4 2 2" xfId="4179" xr:uid="{00000000-0005-0000-0000-0000B21E0000}"/>
    <cellStyle name="20% - Акцент2 2 3 4 3" xfId="4180" xr:uid="{00000000-0005-0000-0000-0000B31E0000}"/>
    <cellStyle name="20% - Акцент2 2 3 5" xfId="4181" xr:uid="{00000000-0005-0000-0000-0000B41E0000}"/>
    <cellStyle name="20% - Акцент2 2 3 5 2" xfId="4182" xr:uid="{00000000-0005-0000-0000-0000B51E0000}"/>
    <cellStyle name="20% - Акцент2 2 3 6" xfId="4183" xr:uid="{00000000-0005-0000-0000-0000B61E0000}"/>
    <cellStyle name="20% - Акцент2 2 4" xfId="4184" xr:uid="{00000000-0005-0000-0000-0000B71E0000}"/>
    <cellStyle name="20% - Акцент2 2 4 2" xfId="4185" xr:uid="{00000000-0005-0000-0000-0000B81E0000}"/>
    <cellStyle name="20% - Акцент2 2 4 2 2" xfId="4186" xr:uid="{00000000-0005-0000-0000-0000B91E0000}"/>
    <cellStyle name="20% - Акцент2 2 4 2 2 2" xfId="4187" xr:uid="{00000000-0005-0000-0000-0000BA1E0000}"/>
    <cellStyle name="20% - Акцент2 2 4 2 3" xfId="4188" xr:uid="{00000000-0005-0000-0000-0000BB1E0000}"/>
    <cellStyle name="20% - Акцент2 2 4 3" xfId="4189" xr:uid="{00000000-0005-0000-0000-0000BC1E0000}"/>
    <cellStyle name="20% - Акцент2 2 4 3 2" xfId="4190" xr:uid="{00000000-0005-0000-0000-0000BD1E0000}"/>
    <cellStyle name="20% - Акцент2 2 4 3 2 2" xfId="4191" xr:uid="{00000000-0005-0000-0000-0000BE1E0000}"/>
    <cellStyle name="20% - Акцент2 2 4 3 3" xfId="4192" xr:uid="{00000000-0005-0000-0000-0000BF1E0000}"/>
    <cellStyle name="20% - Акцент2 2 4 4" xfId="4193" xr:uid="{00000000-0005-0000-0000-0000C01E0000}"/>
    <cellStyle name="20% - Акцент2 2 4 4 2" xfId="4194" xr:uid="{00000000-0005-0000-0000-0000C11E0000}"/>
    <cellStyle name="20% - Акцент2 2 4 5" xfId="4195" xr:uid="{00000000-0005-0000-0000-0000C21E0000}"/>
    <cellStyle name="20% - Акцент2 2 5" xfId="4196" xr:uid="{00000000-0005-0000-0000-0000C31E0000}"/>
    <cellStyle name="20% - Акцент2 2 5 2" xfId="4197" xr:uid="{00000000-0005-0000-0000-0000C41E0000}"/>
    <cellStyle name="20% - Акцент2 2 5 2 2" xfId="4198" xr:uid="{00000000-0005-0000-0000-0000C51E0000}"/>
    <cellStyle name="20% - Акцент2 2 5 3" xfId="4199" xr:uid="{00000000-0005-0000-0000-0000C61E0000}"/>
    <cellStyle name="20% - Акцент2 2 6" xfId="4200" xr:uid="{00000000-0005-0000-0000-0000C71E0000}"/>
    <cellStyle name="20% - Акцент2 2 6 2" xfId="4201" xr:uid="{00000000-0005-0000-0000-0000C81E0000}"/>
    <cellStyle name="20% - Акцент2 2 6 2 2" xfId="4202" xr:uid="{00000000-0005-0000-0000-0000C91E0000}"/>
    <cellStyle name="20% - Акцент2 2 6 3" xfId="4203" xr:uid="{00000000-0005-0000-0000-0000CA1E0000}"/>
    <cellStyle name="20% - Акцент2 2 7" xfId="4204" xr:uid="{00000000-0005-0000-0000-0000CB1E0000}"/>
    <cellStyle name="20% - Акцент2 2 7 2" xfId="4205" xr:uid="{00000000-0005-0000-0000-0000CC1E0000}"/>
    <cellStyle name="20% - Акцент2 2 8" xfId="4206" xr:uid="{00000000-0005-0000-0000-0000CD1E0000}"/>
    <cellStyle name="20% - Акцент2 2 9" xfId="10998" xr:uid="{00000000-0005-0000-0000-0000CE1E0000}"/>
    <cellStyle name="20% - Акцент2 2_1IDожидаемое на 1- полугодие.." xfId="6691" xr:uid="{00000000-0005-0000-0000-0000CF1E0000}"/>
    <cellStyle name="20% - Акцент2 3" xfId="4207" xr:uid="{00000000-0005-0000-0000-0000D01E0000}"/>
    <cellStyle name="20% - Акцент2 3 2" xfId="6692" xr:uid="{00000000-0005-0000-0000-0000D11E0000}"/>
    <cellStyle name="20% - Акцент2 4" xfId="6693" xr:uid="{00000000-0005-0000-0000-0000D21E0000}"/>
    <cellStyle name="20% - Акцент2 5" xfId="10999" xr:uid="{00000000-0005-0000-0000-0000D31E0000}"/>
    <cellStyle name="20% - Акцент2 6" xfId="11000" xr:uid="{00000000-0005-0000-0000-0000D41E0000}"/>
    <cellStyle name="20% - Акцент2 7" xfId="11001" xr:uid="{00000000-0005-0000-0000-0000D51E0000}"/>
    <cellStyle name="20% - Акцент2 8" xfId="11002" xr:uid="{00000000-0005-0000-0000-0000D61E0000}"/>
    <cellStyle name="20% - Акцент2 9" xfId="11003" xr:uid="{00000000-0005-0000-0000-0000D71E0000}"/>
    <cellStyle name="20% - Акцент3 10" xfId="11004" xr:uid="{00000000-0005-0000-0000-0000D81E0000}"/>
    <cellStyle name="20% - Акцент3 11" xfId="11005" xr:uid="{00000000-0005-0000-0000-0000D91E0000}"/>
    <cellStyle name="20% - Акцент3 12" xfId="11006" xr:uid="{00000000-0005-0000-0000-0000DA1E0000}"/>
    <cellStyle name="20% - Акцент3 13" xfId="11007" xr:uid="{00000000-0005-0000-0000-0000DB1E0000}"/>
    <cellStyle name="20% - Акцент3 14" xfId="11008" xr:uid="{00000000-0005-0000-0000-0000DC1E0000}"/>
    <cellStyle name="20% - Акцент3 15" xfId="11009" xr:uid="{00000000-0005-0000-0000-0000DD1E0000}"/>
    <cellStyle name="20% - Акцент3 2" xfId="4208" xr:uid="{00000000-0005-0000-0000-0000DE1E0000}"/>
    <cellStyle name="20% - Акцент3 2 10" xfId="11010" xr:uid="{00000000-0005-0000-0000-0000DF1E0000}"/>
    <cellStyle name="20% - Акцент3 2 11" xfId="11011" xr:uid="{00000000-0005-0000-0000-0000E01E0000}"/>
    <cellStyle name="20% - Акцент3 2 12" xfId="11012" xr:uid="{00000000-0005-0000-0000-0000E11E0000}"/>
    <cellStyle name="20% - Акцент3 2 13" xfId="11013" xr:uid="{00000000-0005-0000-0000-0000E21E0000}"/>
    <cellStyle name="20% - Акцент3 2 2" xfId="4209" xr:uid="{00000000-0005-0000-0000-0000E31E0000}"/>
    <cellStyle name="20% - Акцент3 2 2 2" xfId="6694" xr:uid="{00000000-0005-0000-0000-0000E41E0000}"/>
    <cellStyle name="20% - Акцент3 2 2 3" xfId="11014" xr:uid="{00000000-0005-0000-0000-0000E51E0000}"/>
    <cellStyle name="20% - Акцент3 2 2 4" xfId="11015" xr:uid="{00000000-0005-0000-0000-0000E61E0000}"/>
    <cellStyle name="20% - Акцент3 2 2_Ввод в 2015г посл." xfId="6695" xr:uid="{00000000-0005-0000-0000-0000E71E0000}"/>
    <cellStyle name="20% - Акцент3 2 3" xfId="4210" xr:uid="{00000000-0005-0000-0000-0000E81E0000}"/>
    <cellStyle name="20% - Акцент3 2 3 2" xfId="4211" xr:uid="{00000000-0005-0000-0000-0000E91E0000}"/>
    <cellStyle name="20% - Акцент3 2 3 2 2" xfId="4212" xr:uid="{00000000-0005-0000-0000-0000EA1E0000}"/>
    <cellStyle name="20% - Акцент3 2 3 2 2 2" xfId="4213" xr:uid="{00000000-0005-0000-0000-0000EB1E0000}"/>
    <cellStyle name="20% - Акцент3 2 3 2 2 2 2" xfId="4214" xr:uid="{00000000-0005-0000-0000-0000EC1E0000}"/>
    <cellStyle name="20% - Акцент3 2 3 2 2 3" xfId="4215" xr:uid="{00000000-0005-0000-0000-0000ED1E0000}"/>
    <cellStyle name="20% - Акцент3 2 3 2 3" xfId="4216" xr:uid="{00000000-0005-0000-0000-0000EE1E0000}"/>
    <cellStyle name="20% - Акцент3 2 3 2 3 2" xfId="4217" xr:uid="{00000000-0005-0000-0000-0000EF1E0000}"/>
    <cellStyle name="20% - Акцент3 2 3 2 3 2 2" xfId="4218" xr:uid="{00000000-0005-0000-0000-0000F01E0000}"/>
    <cellStyle name="20% - Акцент3 2 3 2 3 3" xfId="4219" xr:uid="{00000000-0005-0000-0000-0000F11E0000}"/>
    <cellStyle name="20% - Акцент3 2 3 2 4" xfId="4220" xr:uid="{00000000-0005-0000-0000-0000F21E0000}"/>
    <cellStyle name="20% - Акцент3 2 3 2 4 2" xfId="4221" xr:uid="{00000000-0005-0000-0000-0000F31E0000}"/>
    <cellStyle name="20% - Акцент3 2 3 2 5" xfId="4222" xr:uid="{00000000-0005-0000-0000-0000F41E0000}"/>
    <cellStyle name="20% - Акцент3 2 3 3" xfId="4223" xr:uid="{00000000-0005-0000-0000-0000F51E0000}"/>
    <cellStyle name="20% - Акцент3 2 3 3 2" xfId="4224" xr:uid="{00000000-0005-0000-0000-0000F61E0000}"/>
    <cellStyle name="20% - Акцент3 2 3 3 2 2" xfId="4225" xr:uid="{00000000-0005-0000-0000-0000F71E0000}"/>
    <cellStyle name="20% - Акцент3 2 3 3 3" xfId="4226" xr:uid="{00000000-0005-0000-0000-0000F81E0000}"/>
    <cellStyle name="20% - Акцент3 2 3 4" xfId="4227" xr:uid="{00000000-0005-0000-0000-0000F91E0000}"/>
    <cellStyle name="20% - Акцент3 2 3 4 2" xfId="4228" xr:uid="{00000000-0005-0000-0000-0000FA1E0000}"/>
    <cellStyle name="20% - Акцент3 2 3 4 2 2" xfId="4229" xr:uid="{00000000-0005-0000-0000-0000FB1E0000}"/>
    <cellStyle name="20% - Акцент3 2 3 4 3" xfId="4230" xr:uid="{00000000-0005-0000-0000-0000FC1E0000}"/>
    <cellStyle name="20% - Акцент3 2 3 5" xfId="4231" xr:uid="{00000000-0005-0000-0000-0000FD1E0000}"/>
    <cellStyle name="20% - Акцент3 2 3 5 2" xfId="4232" xr:uid="{00000000-0005-0000-0000-0000FE1E0000}"/>
    <cellStyle name="20% - Акцент3 2 3 6" xfId="4233" xr:uid="{00000000-0005-0000-0000-0000FF1E0000}"/>
    <cellStyle name="20% - Акцент3 2 4" xfId="4234" xr:uid="{00000000-0005-0000-0000-0000001F0000}"/>
    <cellStyle name="20% - Акцент3 2 4 2" xfId="4235" xr:uid="{00000000-0005-0000-0000-0000011F0000}"/>
    <cellStyle name="20% - Акцент3 2 4 2 2" xfId="4236" xr:uid="{00000000-0005-0000-0000-0000021F0000}"/>
    <cellStyle name="20% - Акцент3 2 4 2 2 2" xfId="4237" xr:uid="{00000000-0005-0000-0000-0000031F0000}"/>
    <cellStyle name="20% - Акцент3 2 4 2 3" xfId="4238" xr:uid="{00000000-0005-0000-0000-0000041F0000}"/>
    <cellStyle name="20% - Акцент3 2 4 3" xfId="4239" xr:uid="{00000000-0005-0000-0000-0000051F0000}"/>
    <cellStyle name="20% - Акцент3 2 4 3 2" xfId="4240" xr:uid="{00000000-0005-0000-0000-0000061F0000}"/>
    <cellStyle name="20% - Акцент3 2 4 3 2 2" xfId="4241" xr:uid="{00000000-0005-0000-0000-0000071F0000}"/>
    <cellStyle name="20% - Акцент3 2 4 3 3" xfId="4242" xr:uid="{00000000-0005-0000-0000-0000081F0000}"/>
    <cellStyle name="20% - Акцент3 2 4 4" xfId="4243" xr:uid="{00000000-0005-0000-0000-0000091F0000}"/>
    <cellStyle name="20% - Акцент3 2 4 4 2" xfId="4244" xr:uid="{00000000-0005-0000-0000-00000A1F0000}"/>
    <cellStyle name="20% - Акцент3 2 4 5" xfId="4245" xr:uid="{00000000-0005-0000-0000-00000B1F0000}"/>
    <cellStyle name="20% - Акцент3 2 5" xfId="4246" xr:uid="{00000000-0005-0000-0000-00000C1F0000}"/>
    <cellStyle name="20% - Акцент3 2 5 2" xfId="4247" xr:uid="{00000000-0005-0000-0000-00000D1F0000}"/>
    <cellStyle name="20% - Акцент3 2 5 2 2" xfId="4248" xr:uid="{00000000-0005-0000-0000-00000E1F0000}"/>
    <cellStyle name="20% - Акцент3 2 5 3" xfId="4249" xr:uid="{00000000-0005-0000-0000-00000F1F0000}"/>
    <cellStyle name="20% - Акцент3 2 6" xfId="4250" xr:uid="{00000000-0005-0000-0000-0000101F0000}"/>
    <cellStyle name="20% - Акцент3 2 6 2" xfId="4251" xr:uid="{00000000-0005-0000-0000-0000111F0000}"/>
    <cellStyle name="20% - Акцент3 2 6 2 2" xfId="4252" xr:uid="{00000000-0005-0000-0000-0000121F0000}"/>
    <cellStyle name="20% - Акцент3 2 6 3" xfId="4253" xr:uid="{00000000-0005-0000-0000-0000131F0000}"/>
    <cellStyle name="20% - Акцент3 2 7" xfId="4254" xr:uid="{00000000-0005-0000-0000-0000141F0000}"/>
    <cellStyle name="20% - Акцент3 2 7 2" xfId="4255" xr:uid="{00000000-0005-0000-0000-0000151F0000}"/>
    <cellStyle name="20% - Акцент3 2 8" xfId="4256" xr:uid="{00000000-0005-0000-0000-0000161F0000}"/>
    <cellStyle name="20% - Акцент3 2 9" xfId="11016" xr:uid="{00000000-0005-0000-0000-0000171F0000}"/>
    <cellStyle name="20% - Акцент3 2_1IDожидаемое на 1- полугодие.." xfId="6696" xr:uid="{00000000-0005-0000-0000-0000181F0000}"/>
    <cellStyle name="20% - Акцент3 3" xfId="4257" xr:uid="{00000000-0005-0000-0000-0000191F0000}"/>
    <cellStyle name="20% - Акцент3 3 2" xfId="6697" xr:uid="{00000000-0005-0000-0000-00001A1F0000}"/>
    <cellStyle name="20% - Акцент3 4" xfId="6698" xr:uid="{00000000-0005-0000-0000-00001B1F0000}"/>
    <cellStyle name="20% - Акцент3 5" xfId="11017" xr:uid="{00000000-0005-0000-0000-00001C1F0000}"/>
    <cellStyle name="20% - Акцент3 6" xfId="11018" xr:uid="{00000000-0005-0000-0000-00001D1F0000}"/>
    <cellStyle name="20% - Акцент3 7" xfId="11019" xr:uid="{00000000-0005-0000-0000-00001E1F0000}"/>
    <cellStyle name="20% - Акцент3 8" xfId="11020" xr:uid="{00000000-0005-0000-0000-00001F1F0000}"/>
    <cellStyle name="20% - Акцент3 9" xfId="11021" xr:uid="{00000000-0005-0000-0000-0000201F0000}"/>
    <cellStyle name="20% - Акцент4 10" xfId="11022" xr:uid="{00000000-0005-0000-0000-0000211F0000}"/>
    <cellStyle name="20% - Акцент4 11" xfId="11023" xr:uid="{00000000-0005-0000-0000-0000221F0000}"/>
    <cellStyle name="20% - Акцент4 12" xfId="11024" xr:uid="{00000000-0005-0000-0000-0000231F0000}"/>
    <cellStyle name="20% - Акцент4 13" xfId="11025" xr:uid="{00000000-0005-0000-0000-0000241F0000}"/>
    <cellStyle name="20% - Акцент4 14" xfId="11026" xr:uid="{00000000-0005-0000-0000-0000251F0000}"/>
    <cellStyle name="20% - Акцент4 15" xfId="11027" xr:uid="{00000000-0005-0000-0000-0000261F0000}"/>
    <cellStyle name="20% - Акцент4 2" xfId="4258" xr:uid="{00000000-0005-0000-0000-0000271F0000}"/>
    <cellStyle name="20% - Акцент4 2 10" xfId="11028" xr:uid="{00000000-0005-0000-0000-0000281F0000}"/>
    <cellStyle name="20% - Акцент4 2 11" xfId="11029" xr:uid="{00000000-0005-0000-0000-0000291F0000}"/>
    <cellStyle name="20% - Акцент4 2 12" xfId="11030" xr:uid="{00000000-0005-0000-0000-00002A1F0000}"/>
    <cellStyle name="20% - Акцент4 2 13" xfId="11031" xr:uid="{00000000-0005-0000-0000-00002B1F0000}"/>
    <cellStyle name="20% - Акцент4 2 2" xfId="4259" xr:uid="{00000000-0005-0000-0000-00002C1F0000}"/>
    <cellStyle name="20% - Акцент4 2 2 2" xfId="6699" xr:uid="{00000000-0005-0000-0000-00002D1F0000}"/>
    <cellStyle name="20% - Акцент4 2 2 3" xfId="11032" xr:uid="{00000000-0005-0000-0000-00002E1F0000}"/>
    <cellStyle name="20% - Акцент4 2 2 4" xfId="11033" xr:uid="{00000000-0005-0000-0000-00002F1F0000}"/>
    <cellStyle name="20% - Акцент4 2 2_Ввод в 2015г посл." xfId="6700" xr:uid="{00000000-0005-0000-0000-0000301F0000}"/>
    <cellStyle name="20% - Акцент4 2 3" xfId="4260" xr:uid="{00000000-0005-0000-0000-0000311F0000}"/>
    <cellStyle name="20% - Акцент4 2 3 2" xfId="4261" xr:uid="{00000000-0005-0000-0000-0000321F0000}"/>
    <cellStyle name="20% - Акцент4 2 3 2 2" xfId="4262" xr:uid="{00000000-0005-0000-0000-0000331F0000}"/>
    <cellStyle name="20% - Акцент4 2 3 2 2 2" xfId="4263" xr:uid="{00000000-0005-0000-0000-0000341F0000}"/>
    <cellStyle name="20% - Акцент4 2 3 2 2 2 2" xfId="4264" xr:uid="{00000000-0005-0000-0000-0000351F0000}"/>
    <cellStyle name="20% - Акцент4 2 3 2 2 3" xfId="4265" xr:uid="{00000000-0005-0000-0000-0000361F0000}"/>
    <cellStyle name="20% - Акцент4 2 3 2 3" xfId="4266" xr:uid="{00000000-0005-0000-0000-0000371F0000}"/>
    <cellStyle name="20% - Акцент4 2 3 2 3 2" xfId="4267" xr:uid="{00000000-0005-0000-0000-0000381F0000}"/>
    <cellStyle name="20% - Акцент4 2 3 2 3 2 2" xfId="4268" xr:uid="{00000000-0005-0000-0000-0000391F0000}"/>
    <cellStyle name="20% - Акцент4 2 3 2 3 3" xfId="4269" xr:uid="{00000000-0005-0000-0000-00003A1F0000}"/>
    <cellStyle name="20% - Акцент4 2 3 2 4" xfId="4270" xr:uid="{00000000-0005-0000-0000-00003B1F0000}"/>
    <cellStyle name="20% - Акцент4 2 3 2 4 2" xfId="4271" xr:uid="{00000000-0005-0000-0000-00003C1F0000}"/>
    <cellStyle name="20% - Акцент4 2 3 2 5" xfId="4272" xr:uid="{00000000-0005-0000-0000-00003D1F0000}"/>
    <cellStyle name="20% - Акцент4 2 3 3" xfId="4273" xr:uid="{00000000-0005-0000-0000-00003E1F0000}"/>
    <cellStyle name="20% - Акцент4 2 3 3 2" xfId="4274" xr:uid="{00000000-0005-0000-0000-00003F1F0000}"/>
    <cellStyle name="20% - Акцент4 2 3 3 2 2" xfId="4275" xr:uid="{00000000-0005-0000-0000-0000401F0000}"/>
    <cellStyle name="20% - Акцент4 2 3 3 3" xfId="4276" xr:uid="{00000000-0005-0000-0000-0000411F0000}"/>
    <cellStyle name="20% - Акцент4 2 3 4" xfId="4277" xr:uid="{00000000-0005-0000-0000-0000421F0000}"/>
    <cellStyle name="20% - Акцент4 2 3 4 2" xfId="4278" xr:uid="{00000000-0005-0000-0000-0000431F0000}"/>
    <cellStyle name="20% - Акцент4 2 3 4 2 2" xfId="4279" xr:uid="{00000000-0005-0000-0000-0000441F0000}"/>
    <cellStyle name="20% - Акцент4 2 3 4 3" xfId="4280" xr:uid="{00000000-0005-0000-0000-0000451F0000}"/>
    <cellStyle name="20% - Акцент4 2 3 5" xfId="4281" xr:uid="{00000000-0005-0000-0000-0000461F0000}"/>
    <cellStyle name="20% - Акцент4 2 3 5 2" xfId="4282" xr:uid="{00000000-0005-0000-0000-0000471F0000}"/>
    <cellStyle name="20% - Акцент4 2 3 6" xfId="4283" xr:uid="{00000000-0005-0000-0000-0000481F0000}"/>
    <cellStyle name="20% - Акцент4 2 4" xfId="4284" xr:uid="{00000000-0005-0000-0000-0000491F0000}"/>
    <cellStyle name="20% - Акцент4 2 4 2" xfId="4285" xr:uid="{00000000-0005-0000-0000-00004A1F0000}"/>
    <cellStyle name="20% - Акцент4 2 4 2 2" xfId="4286" xr:uid="{00000000-0005-0000-0000-00004B1F0000}"/>
    <cellStyle name="20% - Акцент4 2 4 2 2 2" xfId="4287" xr:uid="{00000000-0005-0000-0000-00004C1F0000}"/>
    <cellStyle name="20% - Акцент4 2 4 2 3" xfId="4288" xr:uid="{00000000-0005-0000-0000-00004D1F0000}"/>
    <cellStyle name="20% - Акцент4 2 4 3" xfId="4289" xr:uid="{00000000-0005-0000-0000-00004E1F0000}"/>
    <cellStyle name="20% - Акцент4 2 4 3 2" xfId="4290" xr:uid="{00000000-0005-0000-0000-00004F1F0000}"/>
    <cellStyle name="20% - Акцент4 2 4 3 2 2" xfId="4291" xr:uid="{00000000-0005-0000-0000-0000501F0000}"/>
    <cellStyle name="20% - Акцент4 2 4 3 3" xfId="4292" xr:uid="{00000000-0005-0000-0000-0000511F0000}"/>
    <cellStyle name="20% - Акцент4 2 4 4" xfId="4293" xr:uid="{00000000-0005-0000-0000-0000521F0000}"/>
    <cellStyle name="20% - Акцент4 2 4 4 2" xfId="4294" xr:uid="{00000000-0005-0000-0000-0000531F0000}"/>
    <cellStyle name="20% - Акцент4 2 4 5" xfId="4295" xr:uid="{00000000-0005-0000-0000-0000541F0000}"/>
    <cellStyle name="20% - Акцент4 2 5" xfId="4296" xr:uid="{00000000-0005-0000-0000-0000551F0000}"/>
    <cellStyle name="20% - Акцент4 2 5 2" xfId="4297" xr:uid="{00000000-0005-0000-0000-0000561F0000}"/>
    <cellStyle name="20% - Акцент4 2 5 2 2" xfId="4298" xr:uid="{00000000-0005-0000-0000-0000571F0000}"/>
    <cellStyle name="20% - Акцент4 2 5 3" xfId="4299" xr:uid="{00000000-0005-0000-0000-0000581F0000}"/>
    <cellStyle name="20% - Акцент4 2 6" xfId="4300" xr:uid="{00000000-0005-0000-0000-0000591F0000}"/>
    <cellStyle name="20% - Акцент4 2 6 2" xfId="4301" xr:uid="{00000000-0005-0000-0000-00005A1F0000}"/>
    <cellStyle name="20% - Акцент4 2 6 2 2" xfId="4302" xr:uid="{00000000-0005-0000-0000-00005B1F0000}"/>
    <cellStyle name="20% - Акцент4 2 6 3" xfId="4303" xr:uid="{00000000-0005-0000-0000-00005C1F0000}"/>
    <cellStyle name="20% - Акцент4 2 7" xfId="4304" xr:uid="{00000000-0005-0000-0000-00005D1F0000}"/>
    <cellStyle name="20% - Акцент4 2 7 2" xfId="4305" xr:uid="{00000000-0005-0000-0000-00005E1F0000}"/>
    <cellStyle name="20% - Акцент4 2 8" xfId="4306" xr:uid="{00000000-0005-0000-0000-00005F1F0000}"/>
    <cellStyle name="20% - Акцент4 2 9" xfId="11034" xr:uid="{00000000-0005-0000-0000-0000601F0000}"/>
    <cellStyle name="20% - Акцент4 2_1IDожидаемое на 1- полугодие.." xfId="6701" xr:uid="{00000000-0005-0000-0000-0000611F0000}"/>
    <cellStyle name="20% - Акцент4 3" xfId="4307" xr:uid="{00000000-0005-0000-0000-0000621F0000}"/>
    <cellStyle name="20% - Акцент4 3 2" xfId="6702" xr:uid="{00000000-0005-0000-0000-0000631F0000}"/>
    <cellStyle name="20% - Акцент4 4" xfId="6703" xr:uid="{00000000-0005-0000-0000-0000641F0000}"/>
    <cellStyle name="20% - Акцент4 5" xfId="11035" xr:uid="{00000000-0005-0000-0000-0000651F0000}"/>
    <cellStyle name="20% - Акцент4 6" xfId="11036" xr:uid="{00000000-0005-0000-0000-0000661F0000}"/>
    <cellStyle name="20% - Акцент4 7" xfId="11037" xr:uid="{00000000-0005-0000-0000-0000671F0000}"/>
    <cellStyle name="20% - Акцент4 8" xfId="11038" xr:uid="{00000000-0005-0000-0000-0000681F0000}"/>
    <cellStyle name="20% - Акцент4 9" xfId="11039" xr:uid="{00000000-0005-0000-0000-0000691F0000}"/>
    <cellStyle name="20% - Акцент5 10" xfId="11040" xr:uid="{00000000-0005-0000-0000-00006A1F0000}"/>
    <cellStyle name="20% - Акцент5 11" xfId="11041" xr:uid="{00000000-0005-0000-0000-00006B1F0000}"/>
    <cellStyle name="20% - Акцент5 12" xfId="11042" xr:uid="{00000000-0005-0000-0000-00006C1F0000}"/>
    <cellStyle name="20% - Акцент5 13" xfId="11043" xr:uid="{00000000-0005-0000-0000-00006D1F0000}"/>
    <cellStyle name="20% - Акцент5 14" xfId="11044" xr:uid="{00000000-0005-0000-0000-00006E1F0000}"/>
    <cellStyle name="20% - Акцент5 15" xfId="11045" xr:uid="{00000000-0005-0000-0000-00006F1F0000}"/>
    <cellStyle name="20% - Акцент5 2" xfId="4308" xr:uid="{00000000-0005-0000-0000-0000701F0000}"/>
    <cellStyle name="20% - Акцент5 2 10" xfId="11046" xr:uid="{00000000-0005-0000-0000-0000711F0000}"/>
    <cellStyle name="20% - Акцент5 2 11" xfId="11047" xr:uid="{00000000-0005-0000-0000-0000721F0000}"/>
    <cellStyle name="20% - Акцент5 2 12" xfId="11048" xr:uid="{00000000-0005-0000-0000-0000731F0000}"/>
    <cellStyle name="20% - Акцент5 2 13" xfId="11049" xr:uid="{00000000-0005-0000-0000-0000741F0000}"/>
    <cellStyle name="20% - Акцент5 2 2" xfId="4309" xr:uid="{00000000-0005-0000-0000-0000751F0000}"/>
    <cellStyle name="20% - Акцент5 2 2 2" xfId="6704" xr:uid="{00000000-0005-0000-0000-0000761F0000}"/>
    <cellStyle name="20% - Акцент5 2 2 3" xfId="11050" xr:uid="{00000000-0005-0000-0000-0000771F0000}"/>
    <cellStyle name="20% - Акцент5 2 2 4" xfId="11051" xr:uid="{00000000-0005-0000-0000-0000781F0000}"/>
    <cellStyle name="20% - Акцент5 2 2_Ввод в 2015г посл." xfId="6705" xr:uid="{00000000-0005-0000-0000-0000791F0000}"/>
    <cellStyle name="20% - Акцент5 2 3" xfId="4310" xr:uid="{00000000-0005-0000-0000-00007A1F0000}"/>
    <cellStyle name="20% - Акцент5 2 3 2" xfId="4311" xr:uid="{00000000-0005-0000-0000-00007B1F0000}"/>
    <cellStyle name="20% - Акцент5 2 3 2 2" xfId="4312" xr:uid="{00000000-0005-0000-0000-00007C1F0000}"/>
    <cellStyle name="20% - Акцент5 2 3 2 2 2" xfId="4313" xr:uid="{00000000-0005-0000-0000-00007D1F0000}"/>
    <cellStyle name="20% - Акцент5 2 3 2 2 2 2" xfId="4314" xr:uid="{00000000-0005-0000-0000-00007E1F0000}"/>
    <cellStyle name="20% - Акцент5 2 3 2 2 3" xfId="4315" xr:uid="{00000000-0005-0000-0000-00007F1F0000}"/>
    <cellStyle name="20% - Акцент5 2 3 2 3" xfId="4316" xr:uid="{00000000-0005-0000-0000-0000801F0000}"/>
    <cellStyle name="20% - Акцент5 2 3 2 3 2" xfId="4317" xr:uid="{00000000-0005-0000-0000-0000811F0000}"/>
    <cellStyle name="20% - Акцент5 2 3 2 3 2 2" xfId="4318" xr:uid="{00000000-0005-0000-0000-0000821F0000}"/>
    <cellStyle name="20% - Акцент5 2 3 2 3 3" xfId="4319" xr:uid="{00000000-0005-0000-0000-0000831F0000}"/>
    <cellStyle name="20% - Акцент5 2 3 2 4" xfId="4320" xr:uid="{00000000-0005-0000-0000-0000841F0000}"/>
    <cellStyle name="20% - Акцент5 2 3 2 4 2" xfId="4321" xr:uid="{00000000-0005-0000-0000-0000851F0000}"/>
    <cellStyle name="20% - Акцент5 2 3 2 5" xfId="4322" xr:uid="{00000000-0005-0000-0000-0000861F0000}"/>
    <cellStyle name="20% - Акцент5 2 3 3" xfId="4323" xr:uid="{00000000-0005-0000-0000-0000871F0000}"/>
    <cellStyle name="20% - Акцент5 2 3 3 2" xfId="4324" xr:uid="{00000000-0005-0000-0000-0000881F0000}"/>
    <cellStyle name="20% - Акцент5 2 3 3 2 2" xfId="4325" xr:uid="{00000000-0005-0000-0000-0000891F0000}"/>
    <cellStyle name="20% - Акцент5 2 3 3 3" xfId="4326" xr:uid="{00000000-0005-0000-0000-00008A1F0000}"/>
    <cellStyle name="20% - Акцент5 2 3 4" xfId="4327" xr:uid="{00000000-0005-0000-0000-00008B1F0000}"/>
    <cellStyle name="20% - Акцент5 2 3 4 2" xfId="4328" xr:uid="{00000000-0005-0000-0000-00008C1F0000}"/>
    <cellStyle name="20% - Акцент5 2 3 4 2 2" xfId="4329" xr:uid="{00000000-0005-0000-0000-00008D1F0000}"/>
    <cellStyle name="20% - Акцент5 2 3 4 3" xfId="4330" xr:uid="{00000000-0005-0000-0000-00008E1F0000}"/>
    <cellStyle name="20% - Акцент5 2 3 5" xfId="4331" xr:uid="{00000000-0005-0000-0000-00008F1F0000}"/>
    <cellStyle name="20% - Акцент5 2 3 5 2" xfId="4332" xr:uid="{00000000-0005-0000-0000-0000901F0000}"/>
    <cellStyle name="20% - Акцент5 2 3 6" xfId="4333" xr:uid="{00000000-0005-0000-0000-0000911F0000}"/>
    <cellStyle name="20% - Акцент5 2 4" xfId="4334" xr:uid="{00000000-0005-0000-0000-0000921F0000}"/>
    <cellStyle name="20% - Акцент5 2 4 2" xfId="4335" xr:uid="{00000000-0005-0000-0000-0000931F0000}"/>
    <cellStyle name="20% - Акцент5 2 4 2 2" xfId="4336" xr:uid="{00000000-0005-0000-0000-0000941F0000}"/>
    <cellStyle name="20% - Акцент5 2 4 2 2 2" xfId="4337" xr:uid="{00000000-0005-0000-0000-0000951F0000}"/>
    <cellStyle name="20% - Акцент5 2 4 2 3" xfId="4338" xr:uid="{00000000-0005-0000-0000-0000961F0000}"/>
    <cellStyle name="20% - Акцент5 2 4 3" xfId="4339" xr:uid="{00000000-0005-0000-0000-0000971F0000}"/>
    <cellStyle name="20% - Акцент5 2 4 3 2" xfId="4340" xr:uid="{00000000-0005-0000-0000-0000981F0000}"/>
    <cellStyle name="20% - Акцент5 2 4 3 2 2" xfId="4341" xr:uid="{00000000-0005-0000-0000-0000991F0000}"/>
    <cellStyle name="20% - Акцент5 2 4 3 3" xfId="4342" xr:uid="{00000000-0005-0000-0000-00009A1F0000}"/>
    <cellStyle name="20% - Акцент5 2 4 4" xfId="4343" xr:uid="{00000000-0005-0000-0000-00009B1F0000}"/>
    <cellStyle name="20% - Акцент5 2 4 4 2" xfId="4344" xr:uid="{00000000-0005-0000-0000-00009C1F0000}"/>
    <cellStyle name="20% - Акцент5 2 4 5" xfId="4345" xr:uid="{00000000-0005-0000-0000-00009D1F0000}"/>
    <cellStyle name="20% - Акцент5 2 5" xfId="4346" xr:uid="{00000000-0005-0000-0000-00009E1F0000}"/>
    <cellStyle name="20% - Акцент5 2 5 2" xfId="4347" xr:uid="{00000000-0005-0000-0000-00009F1F0000}"/>
    <cellStyle name="20% - Акцент5 2 5 2 2" xfId="4348" xr:uid="{00000000-0005-0000-0000-0000A01F0000}"/>
    <cellStyle name="20% - Акцент5 2 5 3" xfId="4349" xr:uid="{00000000-0005-0000-0000-0000A11F0000}"/>
    <cellStyle name="20% - Акцент5 2 6" xfId="4350" xr:uid="{00000000-0005-0000-0000-0000A21F0000}"/>
    <cellStyle name="20% - Акцент5 2 6 2" xfId="4351" xr:uid="{00000000-0005-0000-0000-0000A31F0000}"/>
    <cellStyle name="20% - Акцент5 2 6 2 2" xfId="4352" xr:uid="{00000000-0005-0000-0000-0000A41F0000}"/>
    <cellStyle name="20% - Акцент5 2 6 3" xfId="4353" xr:uid="{00000000-0005-0000-0000-0000A51F0000}"/>
    <cellStyle name="20% - Акцент5 2 7" xfId="4354" xr:uid="{00000000-0005-0000-0000-0000A61F0000}"/>
    <cellStyle name="20% - Акцент5 2 7 2" xfId="4355" xr:uid="{00000000-0005-0000-0000-0000A71F0000}"/>
    <cellStyle name="20% - Акцент5 2 8" xfId="4356" xr:uid="{00000000-0005-0000-0000-0000A81F0000}"/>
    <cellStyle name="20% - Акцент5 2 9" xfId="11052" xr:uid="{00000000-0005-0000-0000-0000A91F0000}"/>
    <cellStyle name="20% - Акцент5 2_1IDожидаемое на 1- полугодие.." xfId="6706" xr:uid="{00000000-0005-0000-0000-0000AA1F0000}"/>
    <cellStyle name="20% - Акцент5 3" xfId="4357" xr:uid="{00000000-0005-0000-0000-0000AB1F0000}"/>
    <cellStyle name="20% - Акцент5 3 2" xfId="6707" xr:uid="{00000000-0005-0000-0000-0000AC1F0000}"/>
    <cellStyle name="20% - Акцент5 4" xfId="6708" xr:uid="{00000000-0005-0000-0000-0000AD1F0000}"/>
    <cellStyle name="20% - Акцент5 5" xfId="11053" xr:uid="{00000000-0005-0000-0000-0000AE1F0000}"/>
    <cellStyle name="20% - Акцент5 6" xfId="11054" xr:uid="{00000000-0005-0000-0000-0000AF1F0000}"/>
    <cellStyle name="20% - Акцент5 7" xfId="11055" xr:uid="{00000000-0005-0000-0000-0000B01F0000}"/>
    <cellStyle name="20% - Акцент5 8" xfId="11056" xr:uid="{00000000-0005-0000-0000-0000B11F0000}"/>
    <cellStyle name="20% - Акцент5 9" xfId="11057" xr:uid="{00000000-0005-0000-0000-0000B21F0000}"/>
    <cellStyle name="20% - Акцент6 10" xfId="11058" xr:uid="{00000000-0005-0000-0000-0000B31F0000}"/>
    <cellStyle name="20% - Акцент6 11" xfId="11059" xr:uid="{00000000-0005-0000-0000-0000B41F0000}"/>
    <cellStyle name="20% - Акцент6 12" xfId="11060" xr:uid="{00000000-0005-0000-0000-0000B51F0000}"/>
    <cellStyle name="20% - Акцент6 13" xfId="11061" xr:uid="{00000000-0005-0000-0000-0000B61F0000}"/>
    <cellStyle name="20% - Акцент6 14" xfId="11062" xr:uid="{00000000-0005-0000-0000-0000B71F0000}"/>
    <cellStyle name="20% - Акцент6 15" xfId="11063" xr:uid="{00000000-0005-0000-0000-0000B81F0000}"/>
    <cellStyle name="20% - Акцент6 2" xfId="4358" xr:uid="{00000000-0005-0000-0000-0000B91F0000}"/>
    <cellStyle name="20% - Акцент6 2 10" xfId="11064" xr:uid="{00000000-0005-0000-0000-0000BA1F0000}"/>
    <cellStyle name="20% - Акцент6 2 11" xfId="11065" xr:uid="{00000000-0005-0000-0000-0000BB1F0000}"/>
    <cellStyle name="20% - Акцент6 2 12" xfId="11066" xr:uid="{00000000-0005-0000-0000-0000BC1F0000}"/>
    <cellStyle name="20% - Акцент6 2 13" xfId="11067" xr:uid="{00000000-0005-0000-0000-0000BD1F0000}"/>
    <cellStyle name="20% - Акцент6 2 2" xfId="4359" xr:uid="{00000000-0005-0000-0000-0000BE1F0000}"/>
    <cellStyle name="20% - Акцент6 2 2 2" xfId="6709" xr:uid="{00000000-0005-0000-0000-0000BF1F0000}"/>
    <cellStyle name="20% - Акцент6 2 2 3" xfId="11068" xr:uid="{00000000-0005-0000-0000-0000C01F0000}"/>
    <cellStyle name="20% - Акцент6 2 2 4" xfId="11069" xr:uid="{00000000-0005-0000-0000-0000C11F0000}"/>
    <cellStyle name="20% - Акцент6 2 2_Ввод в 2015г посл." xfId="6710" xr:uid="{00000000-0005-0000-0000-0000C21F0000}"/>
    <cellStyle name="20% - Акцент6 2 3" xfId="4360" xr:uid="{00000000-0005-0000-0000-0000C31F0000}"/>
    <cellStyle name="20% - Акцент6 2 3 2" xfId="4361" xr:uid="{00000000-0005-0000-0000-0000C41F0000}"/>
    <cellStyle name="20% - Акцент6 2 3 2 2" xfId="4362" xr:uid="{00000000-0005-0000-0000-0000C51F0000}"/>
    <cellStyle name="20% - Акцент6 2 3 2 2 2" xfId="4363" xr:uid="{00000000-0005-0000-0000-0000C61F0000}"/>
    <cellStyle name="20% - Акцент6 2 3 2 2 2 2" xfId="4364" xr:uid="{00000000-0005-0000-0000-0000C71F0000}"/>
    <cellStyle name="20% - Акцент6 2 3 2 2 3" xfId="4365" xr:uid="{00000000-0005-0000-0000-0000C81F0000}"/>
    <cellStyle name="20% - Акцент6 2 3 2 3" xfId="4366" xr:uid="{00000000-0005-0000-0000-0000C91F0000}"/>
    <cellStyle name="20% - Акцент6 2 3 2 3 2" xfId="4367" xr:uid="{00000000-0005-0000-0000-0000CA1F0000}"/>
    <cellStyle name="20% - Акцент6 2 3 2 3 2 2" xfId="4368" xr:uid="{00000000-0005-0000-0000-0000CB1F0000}"/>
    <cellStyle name="20% - Акцент6 2 3 2 3 3" xfId="4369" xr:uid="{00000000-0005-0000-0000-0000CC1F0000}"/>
    <cellStyle name="20% - Акцент6 2 3 2 4" xfId="4370" xr:uid="{00000000-0005-0000-0000-0000CD1F0000}"/>
    <cellStyle name="20% - Акцент6 2 3 2 4 2" xfId="4371" xr:uid="{00000000-0005-0000-0000-0000CE1F0000}"/>
    <cellStyle name="20% - Акцент6 2 3 2 5" xfId="4372" xr:uid="{00000000-0005-0000-0000-0000CF1F0000}"/>
    <cellStyle name="20% - Акцент6 2 3 3" xfId="4373" xr:uid="{00000000-0005-0000-0000-0000D01F0000}"/>
    <cellStyle name="20% - Акцент6 2 3 3 2" xfId="4374" xr:uid="{00000000-0005-0000-0000-0000D11F0000}"/>
    <cellStyle name="20% - Акцент6 2 3 3 2 2" xfId="4375" xr:uid="{00000000-0005-0000-0000-0000D21F0000}"/>
    <cellStyle name="20% - Акцент6 2 3 3 3" xfId="4376" xr:uid="{00000000-0005-0000-0000-0000D31F0000}"/>
    <cellStyle name="20% - Акцент6 2 3 4" xfId="4377" xr:uid="{00000000-0005-0000-0000-0000D41F0000}"/>
    <cellStyle name="20% - Акцент6 2 3 4 2" xfId="4378" xr:uid="{00000000-0005-0000-0000-0000D51F0000}"/>
    <cellStyle name="20% - Акцент6 2 3 4 2 2" xfId="4379" xr:uid="{00000000-0005-0000-0000-0000D61F0000}"/>
    <cellStyle name="20% - Акцент6 2 3 4 3" xfId="4380" xr:uid="{00000000-0005-0000-0000-0000D71F0000}"/>
    <cellStyle name="20% - Акцент6 2 3 5" xfId="4381" xr:uid="{00000000-0005-0000-0000-0000D81F0000}"/>
    <cellStyle name="20% - Акцент6 2 3 5 2" xfId="4382" xr:uid="{00000000-0005-0000-0000-0000D91F0000}"/>
    <cellStyle name="20% - Акцент6 2 3 6" xfId="4383" xr:uid="{00000000-0005-0000-0000-0000DA1F0000}"/>
    <cellStyle name="20% - Акцент6 2 4" xfId="4384" xr:uid="{00000000-0005-0000-0000-0000DB1F0000}"/>
    <cellStyle name="20% - Акцент6 2 4 2" xfId="4385" xr:uid="{00000000-0005-0000-0000-0000DC1F0000}"/>
    <cellStyle name="20% - Акцент6 2 4 2 2" xfId="4386" xr:uid="{00000000-0005-0000-0000-0000DD1F0000}"/>
    <cellStyle name="20% - Акцент6 2 4 2 2 2" xfId="4387" xr:uid="{00000000-0005-0000-0000-0000DE1F0000}"/>
    <cellStyle name="20% - Акцент6 2 4 2 3" xfId="4388" xr:uid="{00000000-0005-0000-0000-0000DF1F0000}"/>
    <cellStyle name="20% - Акцент6 2 4 3" xfId="4389" xr:uid="{00000000-0005-0000-0000-0000E01F0000}"/>
    <cellStyle name="20% - Акцент6 2 4 3 2" xfId="4390" xr:uid="{00000000-0005-0000-0000-0000E11F0000}"/>
    <cellStyle name="20% - Акцент6 2 4 3 2 2" xfId="4391" xr:uid="{00000000-0005-0000-0000-0000E21F0000}"/>
    <cellStyle name="20% - Акцент6 2 4 3 3" xfId="4392" xr:uid="{00000000-0005-0000-0000-0000E31F0000}"/>
    <cellStyle name="20% - Акцент6 2 4 4" xfId="4393" xr:uid="{00000000-0005-0000-0000-0000E41F0000}"/>
    <cellStyle name="20% - Акцент6 2 4 4 2" xfId="4394" xr:uid="{00000000-0005-0000-0000-0000E51F0000}"/>
    <cellStyle name="20% - Акцент6 2 4 5" xfId="4395" xr:uid="{00000000-0005-0000-0000-0000E61F0000}"/>
    <cellStyle name="20% - Акцент6 2 5" xfId="4396" xr:uid="{00000000-0005-0000-0000-0000E71F0000}"/>
    <cellStyle name="20% - Акцент6 2 5 2" xfId="4397" xr:uid="{00000000-0005-0000-0000-0000E81F0000}"/>
    <cellStyle name="20% - Акцент6 2 5 2 2" xfId="4398" xr:uid="{00000000-0005-0000-0000-0000E91F0000}"/>
    <cellStyle name="20% - Акцент6 2 5 3" xfId="4399" xr:uid="{00000000-0005-0000-0000-0000EA1F0000}"/>
    <cellStyle name="20% - Акцент6 2 6" xfId="4400" xr:uid="{00000000-0005-0000-0000-0000EB1F0000}"/>
    <cellStyle name="20% - Акцент6 2 6 2" xfId="4401" xr:uid="{00000000-0005-0000-0000-0000EC1F0000}"/>
    <cellStyle name="20% - Акцент6 2 6 2 2" xfId="4402" xr:uid="{00000000-0005-0000-0000-0000ED1F0000}"/>
    <cellStyle name="20% - Акцент6 2 6 3" xfId="4403" xr:uid="{00000000-0005-0000-0000-0000EE1F0000}"/>
    <cellStyle name="20% - Акцент6 2 7" xfId="4404" xr:uid="{00000000-0005-0000-0000-0000EF1F0000}"/>
    <cellStyle name="20% - Акцент6 2 7 2" xfId="4405" xr:uid="{00000000-0005-0000-0000-0000F01F0000}"/>
    <cellStyle name="20% - Акцент6 2 8" xfId="4406" xr:uid="{00000000-0005-0000-0000-0000F11F0000}"/>
    <cellStyle name="20% - Акцент6 2 9" xfId="11070" xr:uid="{00000000-0005-0000-0000-0000F21F0000}"/>
    <cellStyle name="20% - Акцент6 2_1IDожидаемое на 1- полугодие.." xfId="6711" xr:uid="{00000000-0005-0000-0000-0000F31F0000}"/>
    <cellStyle name="20% - Акцент6 3" xfId="4407" xr:uid="{00000000-0005-0000-0000-0000F41F0000}"/>
    <cellStyle name="20% - Акцент6 3 2" xfId="6712" xr:uid="{00000000-0005-0000-0000-0000F51F0000}"/>
    <cellStyle name="20% - Акцент6 4" xfId="6713" xr:uid="{00000000-0005-0000-0000-0000F61F0000}"/>
    <cellStyle name="20% - Акцент6 5" xfId="11071" xr:uid="{00000000-0005-0000-0000-0000F71F0000}"/>
    <cellStyle name="20% - Акцент6 6" xfId="11072" xr:uid="{00000000-0005-0000-0000-0000F81F0000}"/>
    <cellStyle name="20% - Акцент6 7" xfId="11073" xr:uid="{00000000-0005-0000-0000-0000F91F0000}"/>
    <cellStyle name="20% - Акцент6 8" xfId="11074" xr:uid="{00000000-0005-0000-0000-0000FA1F0000}"/>
    <cellStyle name="20% - Акцент6 9" xfId="11075" xr:uid="{00000000-0005-0000-0000-0000FB1F0000}"/>
    <cellStyle name="20% - アクセント 1" xfId="6714" xr:uid="{00000000-0005-0000-0000-0000FC1F0000}"/>
    <cellStyle name="20% - アクセント 2" xfId="6715" xr:uid="{00000000-0005-0000-0000-0000FD1F0000}"/>
    <cellStyle name="20% - アクセント 3" xfId="6716" xr:uid="{00000000-0005-0000-0000-0000FE1F0000}"/>
    <cellStyle name="20% - アクセント 4" xfId="6717" xr:uid="{00000000-0005-0000-0000-0000FF1F0000}"/>
    <cellStyle name="20% - アクセント 5" xfId="6718" xr:uid="{00000000-0005-0000-0000-000000200000}"/>
    <cellStyle name="20% - アクセント 6" xfId="6719" xr:uid="{00000000-0005-0000-0000-000001200000}"/>
    <cellStyle name="20% - 강조색1" xfId="11076" xr:uid="{00000000-0005-0000-0000-000002200000}"/>
    <cellStyle name="20% - 강조색1 2" xfId="11077" xr:uid="{00000000-0005-0000-0000-000003200000}"/>
    <cellStyle name="20% - 강조색2" xfId="11078" xr:uid="{00000000-0005-0000-0000-000004200000}"/>
    <cellStyle name="20% - 강조색2 2" xfId="11079" xr:uid="{00000000-0005-0000-0000-000005200000}"/>
    <cellStyle name="20% - 강조색3" xfId="11080" xr:uid="{00000000-0005-0000-0000-000006200000}"/>
    <cellStyle name="20% - 강조색3 2" xfId="11081" xr:uid="{00000000-0005-0000-0000-000007200000}"/>
    <cellStyle name="20% - 강조색4" xfId="11082" xr:uid="{00000000-0005-0000-0000-000008200000}"/>
    <cellStyle name="20% - 강조색4 2" xfId="11083" xr:uid="{00000000-0005-0000-0000-000009200000}"/>
    <cellStyle name="20% - 강조색5" xfId="11084" xr:uid="{00000000-0005-0000-0000-00000A200000}"/>
    <cellStyle name="20% - 강조색5 2" xfId="11085" xr:uid="{00000000-0005-0000-0000-00000B200000}"/>
    <cellStyle name="20% - 강조색6" xfId="11086" xr:uid="{00000000-0005-0000-0000-00000C200000}"/>
    <cellStyle name="20% - 강조색6 2" xfId="11087" xr:uid="{00000000-0005-0000-0000-00000D200000}"/>
    <cellStyle name="³¯Â¥" xfId="11088" xr:uid="{00000000-0005-0000-0000-00000E200000}"/>
    <cellStyle name="32" xfId="11089" xr:uid="{00000000-0005-0000-0000-00000F200000}"/>
    <cellStyle name="32 2" xfId="11090" xr:uid="{00000000-0005-0000-0000-000010200000}"/>
    <cellStyle name="40% - Accent1" xfId="4408" xr:uid="{00000000-0005-0000-0000-000011200000}"/>
    <cellStyle name="40% - Accent1 2" xfId="4409" xr:uid="{00000000-0005-0000-0000-000012200000}"/>
    <cellStyle name="40% - Accent1 2 2" xfId="4410" xr:uid="{00000000-0005-0000-0000-000013200000}"/>
    <cellStyle name="40% - Accent1 2 2 2" xfId="6720" xr:uid="{00000000-0005-0000-0000-000014200000}"/>
    <cellStyle name="40% - Accent1 2 2_Ввод в 2015г посл." xfId="6721" xr:uid="{00000000-0005-0000-0000-000015200000}"/>
    <cellStyle name="40% - Accent1 2 3" xfId="6722" xr:uid="{00000000-0005-0000-0000-000016200000}"/>
    <cellStyle name="40% - Accent1 2_Ввод в 2015г посл." xfId="6723" xr:uid="{00000000-0005-0000-0000-000017200000}"/>
    <cellStyle name="40% - Accent1 3" xfId="4411" xr:uid="{00000000-0005-0000-0000-000018200000}"/>
    <cellStyle name="40% - Accent1 3 2" xfId="6724" xr:uid="{00000000-0005-0000-0000-000019200000}"/>
    <cellStyle name="40% - Accent1 3_Ввод в 2015г посл." xfId="6725" xr:uid="{00000000-0005-0000-0000-00001A200000}"/>
    <cellStyle name="40% - Accent1 4" xfId="4412" xr:uid="{00000000-0005-0000-0000-00001B200000}"/>
    <cellStyle name="40% - Accent1_2014-1кв" xfId="11091" xr:uid="{00000000-0005-0000-0000-00001C200000}"/>
    <cellStyle name="40% - Accent2" xfId="4413" xr:uid="{00000000-0005-0000-0000-00001D200000}"/>
    <cellStyle name="40% - Accent2 2" xfId="4414" xr:uid="{00000000-0005-0000-0000-00001E200000}"/>
    <cellStyle name="40% - Accent2 2 2" xfId="4415" xr:uid="{00000000-0005-0000-0000-00001F200000}"/>
    <cellStyle name="40% - Accent2 2 2 2" xfId="6726" xr:uid="{00000000-0005-0000-0000-000020200000}"/>
    <cellStyle name="40% - Accent2 2 2_Ввод в 2015г посл." xfId="6727" xr:uid="{00000000-0005-0000-0000-000021200000}"/>
    <cellStyle name="40% - Accent2 2 3" xfId="6728" xr:uid="{00000000-0005-0000-0000-000022200000}"/>
    <cellStyle name="40% - Accent2 2_Ввод в 2015г посл." xfId="6729" xr:uid="{00000000-0005-0000-0000-000023200000}"/>
    <cellStyle name="40% - Accent2 3" xfId="4416" xr:uid="{00000000-0005-0000-0000-000024200000}"/>
    <cellStyle name="40% - Accent2 3 2" xfId="6730" xr:uid="{00000000-0005-0000-0000-000025200000}"/>
    <cellStyle name="40% - Accent2 3_Ввод в 2015г посл." xfId="6731" xr:uid="{00000000-0005-0000-0000-000026200000}"/>
    <cellStyle name="40% - Accent2 4" xfId="4417" xr:uid="{00000000-0005-0000-0000-000027200000}"/>
    <cellStyle name="40% - Accent2_2014-1кв" xfId="11092" xr:uid="{00000000-0005-0000-0000-000028200000}"/>
    <cellStyle name="40% - Accent3" xfId="4418" xr:uid="{00000000-0005-0000-0000-000029200000}"/>
    <cellStyle name="40% - Accent3 2" xfId="4419" xr:uid="{00000000-0005-0000-0000-00002A200000}"/>
    <cellStyle name="40% - Accent3 2 2" xfId="4420" xr:uid="{00000000-0005-0000-0000-00002B200000}"/>
    <cellStyle name="40% - Accent3 2 2 2" xfId="6732" xr:uid="{00000000-0005-0000-0000-00002C200000}"/>
    <cellStyle name="40% - Accent3 2 2_Ввод в 2015г посл." xfId="6733" xr:uid="{00000000-0005-0000-0000-00002D200000}"/>
    <cellStyle name="40% - Accent3 2 3" xfId="6734" xr:uid="{00000000-0005-0000-0000-00002E200000}"/>
    <cellStyle name="40% - Accent3 2_Ввод в 2015г посл." xfId="6735" xr:uid="{00000000-0005-0000-0000-00002F200000}"/>
    <cellStyle name="40% - Accent3 3" xfId="4421" xr:uid="{00000000-0005-0000-0000-000030200000}"/>
    <cellStyle name="40% - Accent3 3 2" xfId="6736" xr:uid="{00000000-0005-0000-0000-000031200000}"/>
    <cellStyle name="40% - Accent3 3_Ввод в 2015г посл." xfId="6737" xr:uid="{00000000-0005-0000-0000-000032200000}"/>
    <cellStyle name="40% - Accent3 4" xfId="4422" xr:uid="{00000000-0005-0000-0000-000033200000}"/>
    <cellStyle name="40% - Accent3_2014-1кв" xfId="11093" xr:uid="{00000000-0005-0000-0000-000034200000}"/>
    <cellStyle name="40% - Accent4" xfId="4423" xr:uid="{00000000-0005-0000-0000-000035200000}"/>
    <cellStyle name="40% - Accent4 2" xfId="4424" xr:uid="{00000000-0005-0000-0000-000036200000}"/>
    <cellStyle name="40% - Accent4 2 2" xfId="4425" xr:uid="{00000000-0005-0000-0000-000037200000}"/>
    <cellStyle name="40% - Accent4 2 2 2" xfId="6738" xr:uid="{00000000-0005-0000-0000-000038200000}"/>
    <cellStyle name="40% - Accent4 2 2_Ввод в 2015г посл." xfId="6739" xr:uid="{00000000-0005-0000-0000-000039200000}"/>
    <cellStyle name="40% - Accent4 2 3" xfId="6740" xr:uid="{00000000-0005-0000-0000-00003A200000}"/>
    <cellStyle name="40% - Accent4 2_Ввод в 2015г посл." xfId="6741" xr:uid="{00000000-0005-0000-0000-00003B200000}"/>
    <cellStyle name="40% - Accent4 3" xfId="4426" xr:uid="{00000000-0005-0000-0000-00003C200000}"/>
    <cellStyle name="40% - Accent4 3 2" xfId="6742" xr:uid="{00000000-0005-0000-0000-00003D200000}"/>
    <cellStyle name="40% - Accent4 3_Ввод в 2015г посл." xfId="6743" xr:uid="{00000000-0005-0000-0000-00003E200000}"/>
    <cellStyle name="40% - Accent4 4" xfId="4427" xr:uid="{00000000-0005-0000-0000-00003F200000}"/>
    <cellStyle name="40% - Accent4_2014-1кв" xfId="11094" xr:uid="{00000000-0005-0000-0000-000040200000}"/>
    <cellStyle name="40% - Accent5" xfId="4428" xr:uid="{00000000-0005-0000-0000-000041200000}"/>
    <cellStyle name="40% - Accent5 2" xfId="4429" xr:uid="{00000000-0005-0000-0000-000042200000}"/>
    <cellStyle name="40% - Accent5 2 2" xfId="4430" xr:uid="{00000000-0005-0000-0000-000043200000}"/>
    <cellStyle name="40% - Accent5 2 2 2" xfId="6744" xr:uid="{00000000-0005-0000-0000-000044200000}"/>
    <cellStyle name="40% - Accent5 2 2_Ввод в 2015г посл." xfId="6745" xr:uid="{00000000-0005-0000-0000-000045200000}"/>
    <cellStyle name="40% - Accent5 2 3" xfId="6746" xr:uid="{00000000-0005-0000-0000-000046200000}"/>
    <cellStyle name="40% - Accent5 2_Ввод в 2015г посл." xfId="6747" xr:uid="{00000000-0005-0000-0000-000047200000}"/>
    <cellStyle name="40% - Accent5 3" xfId="4431" xr:uid="{00000000-0005-0000-0000-000048200000}"/>
    <cellStyle name="40% - Accent5 3 2" xfId="6748" xr:uid="{00000000-0005-0000-0000-000049200000}"/>
    <cellStyle name="40% - Accent5 3_Ввод в 2015г посл." xfId="6749" xr:uid="{00000000-0005-0000-0000-00004A200000}"/>
    <cellStyle name="40% - Accent5 4" xfId="4432" xr:uid="{00000000-0005-0000-0000-00004B200000}"/>
    <cellStyle name="40% - Accent5_2014-1кв" xfId="11095" xr:uid="{00000000-0005-0000-0000-00004C200000}"/>
    <cellStyle name="40% - Accent6" xfId="4433" xr:uid="{00000000-0005-0000-0000-00004D200000}"/>
    <cellStyle name="40% - Accent6 2" xfId="4434" xr:uid="{00000000-0005-0000-0000-00004E200000}"/>
    <cellStyle name="40% - Accent6 2 2" xfId="4435" xr:uid="{00000000-0005-0000-0000-00004F200000}"/>
    <cellStyle name="40% - Accent6 2 2 2" xfId="6750" xr:uid="{00000000-0005-0000-0000-000050200000}"/>
    <cellStyle name="40% - Accent6 2 2_Ввод в 2015г посл." xfId="6751" xr:uid="{00000000-0005-0000-0000-000051200000}"/>
    <cellStyle name="40% - Accent6 2 3" xfId="6752" xr:uid="{00000000-0005-0000-0000-000052200000}"/>
    <cellStyle name="40% - Accent6 2_Ввод в 2015г посл." xfId="6753" xr:uid="{00000000-0005-0000-0000-000053200000}"/>
    <cellStyle name="40% - Accent6 3" xfId="4436" xr:uid="{00000000-0005-0000-0000-000054200000}"/>
    <cellStyle name="40% - Accent6 3 2" xfId="6754" xr:uid="{00000000-0005-0000-0000-000055200000}"/>
    <cellStyle name="40% - Accent6 3_Ввод в 2015г посл." xfId="6755" xr:uid="{00000000-0005-0000-0000-000056200000}"/>
    <cellStyle name="40% - Accent6 4" xfId="4437" xr:uid="{00000000-0005-0000-0000-000057200000}"/>
    <cellStyle name="40% - Accent6_2014-1кв" xfId="11096" xr:uid="{00000000-0005-0000-0000-000058200000}"/>
    <cellStyle name="40% - Акцент1 10" xfId="11097" xr:uid="{00000000-0005-0000-0000-000059200000}"/>
    <cellStyle name="40% - Акцент1 11" xfId="11098" xr:uid="{00000000-0005-0000-0000-00005A200000}"/>
    <cellStyle name="40% - Акцент1 12" xfId="11099" xr:uid="{00000000-0005-0000-0000-00005B200000}"/>
    <cellStyle name="40% - Акцент1 13" xfId="11100" xr:uid="{00000000-0005-0000-0000-00005C200000}"/>
    <cellStyle name="40% - Акцент1 14" xfId="11101" xr:uid="{00000000-0005-0000-0000-00005D200000}"/>
    <cellStyle name="40% - Акцент1 15" xfId="11102" xr:uid="{00000000-0005-0000-0000-00005E200000}"/>
    <cellStyle name="40% - Акцент1 2" xfId="4438" xr:uid="{00000000-0005-0000-0000-00005F200000}"/>
    <cellStyle name="40% - Акцент1 2 10" xfId="11103" xr:uid="{00000000-0005-0000-0000-000060200000}"/>
    <cellStyle name="40% - Акцент1 2 11" xfId="11104" xr:uid="{00000000-0005-0000-0000-000061200000}"/>
    <cellStyle name="40% - Акцент1 2 12" xfId="11105" xr:uid="{00000000-0005-0000-0000-000062200000}"/>
    <cellStyle name="40% - Акцент1 2 13" xfId="11106" xr:uid="{00000000-0005-0000-0000-000063200000}"/>
    <cellStyle name="40% - Акцент1 2 2" xfId="4439" xr:uid="{00000000-0005-0000-0000-000064200000}"/>
    <cellStyle name="40% - Акцент1 2 2 2" xfId="6756" xr:uid="{00000000-0005-0000-0000-000065200000}"/>
    <cellStyle name="40% - Акцент1 2 2 3" xfId="11107" xr:uid="{00000000-0005-0000-0000-000066200000}"/>
    <cellStyle name="40% - Акцент1 2 2 4" xfId="11108" xr:uid="{00000000-0005-0000-0000-000067200000}"/>
    <cellStyle name="40% - Акцент1 2 2_Ввод в 2015г посл." xfId="6757" xr:uid="{00000000-0005-0000-0000-000068200000}"/>
    <cellStyle name="40% - Акцент1 2 3" xfId="4440" xr:uid="{00000000-0005-0000-0000-000069200000}"/>
    <cellStyle name="40% - Акцент1 2 3 2" xfId="4441" xr:uid="{00000000-0005-0000-0000-00006A200000}"/>
    <cellStyle name="40% - Акцент1 2 3 2 2" xfId="4442" xr:uid="{00000000-0005-0000-0000-00006B200000}"/>
    <cellStyle name="40% - Акцент1 2 3 2 2 2" xfId="4443" xr:uid="{00000000-0005-0000-0000-00006C200000}"/>
    <cellStyle name="40% - Акцент1 2 3 2 2 2 2" xfId="4444" xr:uid="{00000000-0005-0000-0000-00006D200000}"/>
    <cellStyle name="40% - Акцент1 2 3 2 2 3" xfId="4445" xr:uid="{00000000-0005-0000-0000-00006E200000}"/>
    <cellStyle name="40% - Акцент1 2 3 2 3" xfId="4446" xr:uid="{00000000-0005-0000-0000-00006F200000}"/>
    <cellStyle name="40% - Акцент1 2 3 2 3 2" xfId="4447" xr:uid="{00000000-0005-0000-0000-000070200000}"/>
    <cellStyle name="40% - Акцент1 2 3 2 3 2 2" xfId="4448" xr:uid="{00000000-0005-0000-0000-000071200000}"/>
    <cellStyle name="40% - Акцент1 2 3 2 3 3" xfId="4449" xr:uid="{00000000-0005-0000-0000-000072200000}"/>
    <cellStyle name="40% - Акцент1 2 3 2 4" xfId="4450" xr:uid="{00000000-0005-0000-0000-000073200000}"/>
    <cellStyle name="40% - Акцент1 2 3 2 4 2" xfId="4451" xr:uid="{00000000-0005-0000-0000-000074200000}"/>
    <cellStyle name="40% - Акцент1 2 3 2 5" xfId="4452" xr:uid="{00000000-0005-0000-0000-000075200000}"/>
    <cellStyle name="40% - Акцент1 2 3 3" xfId="4453" xr:uid="{00000000-0005-0000-0000-000076200000}"/>
    <cellStyle name="40% - Акцент1 2 3 3 2" xfId="4454" xr:uid="{00000000-0005-0000-0000-000077200000}"/>
    <cellStyle name="40% - Акцент1 2 3 3 2 2" xfId="4455" xr:uid="{00000000-0005-0000-0000-000078200000}"/>
    <cellStyle name="40% - Акцент1 2 3 3 3" xfId="4456" xr:uid="{00000000-0005-0000-0000-000079200000}"/>
    <cellStyle name="40% - Акцент1 2 3 4" xfId="4457" xr:uid="{00000000-0005-0000-0000-00007A200000}"/>
    <cellStyle name="40% - Акцент1 2 3 4 2" xfId="4458" xr:uid="{00000000-0005-0000-0000-00007B200000}"/>
    <cellStyle name="40% - Акцент1 2 3 4 2 2" xfId="4459" xr:uid="{00000000-0005-0000-0000-00007C200000}"/>
    <cellStyle name="40% - Акцент1 2 3 4 3" xfId="4460" xr:uid="{00000000-0005-0000-0000-00007D200000}"/>
    <cellStyle name="40% - Акцент1 2 3 5" xfId="4461" xr:uid="{00000000-0005-0000-0000-00007E200000}"/>
    <cellStyle name="40% - Акцент1 2 3 5 2" xfId="4462" xr:uid="{00000000-0005-0000-0000-00007F200000}"/>
    <cellStyle name="40% - Акцент1 2 3 6" xfId="4463" xr:uid="{00000000-0005-0000-0000-000080200000}"/>
    <cellStyle name="40% - Акцент1 2 4" xfId="4464" xr:uid="{00000000-0005-0000-0000-000081200000}"/>
    <cellStyle name="40% - Акцент1 2 4 2" xfId="4465" xr:uid="{00000000-0005-0000-0000-000082200000}"/>
    <cellStyle name="40% - Акцент1 2 4 2 2" xfId="4466" xr:uid="{00000000-0005-0000-0000-000083200000}"/>
    <cellStyle name="40% - Акцент1 2 4 2 2 2" xfId="4467" xr:uid="{00000000-0005-0000-0000-000084200000}"/>
    <cellStyle name="40% - Акцент1 2 4 2 3" xfId="4468" xr:uid="{00000000-0005-0000-0000-000085200000}"/>
    <cellStyle name="40% - Акцент1 2 4 3" xfId="4469" xr:uid="{00000000-0005-0000-0000-000086200000}"/>
    <cellStyle name="40% - Акцент1 2 4 3 2" xfId="4470" xr:uid="{00000000-0005-0000-0000-000087200000}"/>
    <cellStyle name="40% - Акцент1 2 4 3 2 2" xfId="4471" xr:uid="{00000000-0005-0000-0000-000088200000}"/>
    <cellStyle name="40% - Акцент1 2 4 3 3" xfId="4472" xr:uid="{00000000-0005-0000-0000-000089200000}"/>
    <cellStyle name="40% - Акцент1 2 4 4" xfId="4473" xr:uid="{00000000-0005-0000-0000-00008A200000}"/>
    <cellStyle name="40% - Акцент1 2 4 4 2" xfId="4474" xr:uid="{00000000-0005-0000-0000-00008B200000}"/>
    <cellStyle name="40% - Акцент1 2 4 5" xfId="4475" xr:uid="{00000000-0005-0000-0000-00008C200000}"/>
    <cellStyle name="40% - Акцент1 2 5" xfId="4476" xr:uid="{00000000-0005-0000-0000-00008D200000}"/>
    <cellStyle name="40% - Акцент1 2 5 2" xfId="4477" xr:uid="{00000000-0005-0000-0000-00008E200000}"/>
    <cellStyle name="40% - Акцент1 2 5 2 2" xfId="4478" xr:uid="{00000000-0005-0000-0000-00008F200000}"/>
    <cellStyle name="40% - Акцент1 2 5 3" xfId="4479" xr:uid="{00000000-0005-0000-0000-000090200000}"/>
    <cellStyle name="40% - Акцент1 2 6" xfId="4480" xr:uid="{00000000-0005-0000-0000-000091200000}"/>
    <cellStyle name="40% - Акцент1 2 6 2" xfId="4481" xr:uid="{00000000-0005-0000-0000-000092200000}"/>
    <cellStyle name="40% - Акцент1 2 6 2 2" xfId="4482" xr:uid="{00000000-0005-0000-0000-000093200000}"/>
    <cellStyle name="40% - Акцент1 2 6 3" xfId="4483" xr:uid="{00000000-0005-0000-0000-000094200000}"/>
    <cellStyle name="40% - Акцент1 2 7" xfId="4484" xr:uid="{00000000-0005-0000-0000-000095200000}"/>
    <cellStyle name="40% - Акцент1 2 7 2" xfId="4485" xr:uid="{00000000-0005-0000-0000-000096200000}"/>
    <cellStyle name="40% - Акцент1 2 8" xfId="4486" xr:uid="{00000000-0005-0000-0000-000097200000}"/>
    <cellStyle name="40% - Акцент1 2 9" xfId="11109" xr:uid="{00000000-0005-0000-0000-000098200000}"/>
    <cellStyle name="40% - Акцент1 2_1IDожидаемое на 1- полугодие.." xfId="6758" xr:uid="{00000000-0005-0000-0000-000099200000}"/>
    <cellStyle name="40% - Акцент1 3" xfId="4487" xr:uid="{00000000-0005-0000-0000-00009A200000}"/>
    <cellStyle name="40% - Акцент1 3 2" xfId="6759" xr:uid="{00000000-0005-0000-0000-00009B200000}"/>
    <cellStyle name="40% - Акцент1 4" xfId="6760" xr:uid="{00000000-0005-0000-0000-00009C200000}"/>
    <cellStyle name="40% - Акцент1 5" xfId="11110" xr:uid="{00000000-0005-0000-0000-00009D200000}"/>
    <cellStyle name="40% - Акцент1 6" xfId="11111" xr:uid="{00000000-0005-0000-0000-00009E200000}"/>
    <cellStyle name="40% - Акцент1 7" xfId="11112" xr:uid="{00000000-0005-0000-0000-00009F200000}"/>
    <cellStyle name="40% - Акцент1 8" xfId="11113" xr:uid="{00000000-0005-0000-0000-0000A0200000}"/>
    <cellStyle name="40% - Акцент1 9" xfId="11114" xr:uid="{00000000-0005-0000-0000-0000A1200000}"/>
    <cellStyle name="40% - Акцент2 10" xfId="11115" xr:uid="{00000000-0005-0000-0000-0000A2200000}"/>
    <cellStyle name="40% - Акцент2 11" xfId="11116" xr:uid="{00000000-0005-0000-0000-0000A3200000}"/>
    <cellStyle name="40% - Акцент2 12" xfId="11117" xr:uid="{00000000-0005-0000-0000-0000A4200000}"/>
    <cellStyle name="40% - Акцент2 13" xfId="11118" xr:uid="{00000000-0005-0000-0000-0000A5200000}"/>
    <cellStyle name="40% - Акцент2 14" xfId="11119" xr:uid="{00000000-0005-0000-0000-0000A6200000}"/>
    <cellStyle name="40% - Акцент2 15" xfId="11120" xr:uid="{00000000-0005-0000-0000-0000A7200000}"/>
    <cellStyle name="40% - Акцент2 2" xfId="4488" xr:uid="{00000000-0005-0000-0000-0000A8200000}"/>
    <cellStyle name="40% - Акцент2 2 10" xfId="11121" xr:uid="{00000000-0005-0000-0000-0000A9200000}"/>
    <cellStyle name="40% - Акцент2 2 11" xfId="11122" xr:uid="{00000000-0005-0000-0000-0000AA200000}"/>
    <cellStyle name="40% - Акцент2 2 12" xfId="11123" xr:uid="{00000000-0005-0000-0000-0000AB200000}"/>
    <cellStyle name="40% - Акцент2 2 13" xfId="11124" xr:uid="{00000000-0005-0000-0000-0000AC200000}"/>
    <cellStyle name="40% - Акцент2 2 2" xfId="4489" xr:uid="{00000000-0005-0000-0000-0000AD200000}"/>
    <cellStyle name="40% - Акцент2 2 2 2" xfId="6761" xr:uid="{00000000-0005-0000-0000-0000AE200000}"/>
    <cellStyle name="40% - Акцент2 2 2 3" xfId="11125" xr:uid="{00000000-0005-0000-0000-0000AF200000}"/>
    <cellStyle name="40% - Акцент2 2 2 4" xfId="11126" xr:uid="{00000000-0005-0000-0000-0000B0200000}"/>
    <cellStyle name="40% - Акцент2 2 2_Ввод в 2015г посл." xfId="6762" xr:uid="{00000000-0005-0000-0000-0000B1200000}"/>
    <cellStyle name="40% - Акцент2 2 3" xfId="4490" xr:uid="{00000000-0005-0000-0000-0000B2200000}"/>
    <cellStyle name="40% - Акцент2 2 3 2" xfId="4491" xr:uid="{00000000-0005-0000-0000-0000B3200000}"/>
    <cellStyle name="40% - Акцент2 2 3 2 2" xfId="4492" xr:uid="{00000000-0005-0000-0000-0000B4200000}"/>
    <cellStyle name="40% - Акцент2 2 3 2 2 2" xfId="4493" xr:uid="{00000000-0005-0000-0000-0000B5200000}"/>
    <cellStyle name="40% - Акцент2 2 3 2 2 2 2" xfId="4494" xr:uid="{00000000-0005-0000-0000-0000B6200000}"/>
    <cellStyle name="40% - Акцент2 2 3 2 2 3" xfId="4495" xr:uid="{00000000-0005-0000-0000-0000B7200000}"/>
    <cellStyle name="40% - Акцент2 2 3 2 3" xfId="4496" xr:uid="{00000000-0005-0000-0000-0000B8200000}"/>
    <cellStyle name="40% - Акцент2 2 3 2 3 2" xfId="4497" xr:uid="{00000000-0005-0000-0000-0000B9200000}"/>
    <cellStyle name="40% - Акцент2 2 3 2 3 2 2" xfId="4498" xr:uid="{00000000-0005-0000-0000-0000BA200000}"/>
    <cellStyle name="40% - Акцент2 2 3 2 3 3" xfId="4499" xr:uid="{00000000-0005-0000-0000-0000BB200000}"/>
    <cellStyle name="40% - Акцент2 2 3 2 4" xfId="4500" xr:uid="{00000000-0005-0000-0000-0000BC200000}"/>
    <cellStyle name="40% - Акцент2 2 3 2 4 2" xfId="4501" xr:uid="{00000000-0005-0000-0000-0000BD200000}"/>
    <cellStyle name="40% - Акцент2 2 3 2 5" xfId="4502" xr:uid="{00000000-0005-0000-0000-0000BE200000}"/>
    <cellStyle name="40% - Акцент2 2 3 3" xfId="4503" xr:uid="{00000000-0005-0000-0000-0000BF200000}"/>
    <cellStyle name="40% - Акцент2 2 3 3 2" xfId="4504" xr:uid="{00000000-0005-0000-0000-0000C0200000}"/>
    <cellStyle name="40% - Акцент2 2 3 3 2 2" xfId="4505" xr:uid="{00000000-0005-0000-0000-0000C1200000}"/>
    <cellStyle name="40% - Акцент2 2 3 3 3" xfId="4506" xr:uid="{00000000-0005-0000-0000-0000C2200000}"/>
    <cellStyle name="40% - Акцент2 2 3 4" xfId="4507" xr:uid="{00000000-0005-0000-0000-0000C3200000}"/>
    <cellStyle name="40% - Акцент2 2 3 4 2" xfId="4508" xr:uid="{00000000-0005-0000-0000-0000C4200000}"/>
    <cellStyle name="40% - Акцент2 2 3 4 2 2" xfId="4509" xr:uid="{00000000-0005-0000-0000-0000C5200000}"/>
    <cellStyle name="40% - Акцент2 2 3 4 3" xfId="4510" xr:uid="{00000000-0005-0000-0000-0000C6200000}"/>
    <cellStyle name="40% - Акцент2 2 3 5" xfId="4511" xr:uid="{00000000-0005-0000-0000-0000C7200000}"/>
    <cellStyle name="40% - Акцент2 2 3 5 2" xfId="4512" xr:uid="{00000000-0005-0000-0000-0000C8200000}"/>
    <cellStyle name="40% - Акцент2 2 3 6" xfId="4513" xr:uid="{00000000-0005-0000-0000-0000C9200000}"/>
    <cellStyle name="40% - Акцент2 2 4" xfId="4514" xr:uid="{00000000-0005-0000-0000-0000CA200000}"/>
    <cellStyle name="40% - Акцент2 2 4 2" xfId="4515" xr:uid="{00000000-0005-0000-0000-0000CB200000}"/>
    <cellStyle name="40% - Акцент2 2 4 2 2" xfId="4516" xr:uid="{00000000-0005-0000-0000-0000CC200000}"/>
    <cellStyle name="40% - Акцент2 2 4 2 2 2" xfId="4517" xr:uid="{00000000-0005-0000-0000-0000CD200000}"/>
    <cellStyle name="40% - Акцент2 2 4 2 3" xfId="4518" xr:uid="{00000000-0005-0000-0000-0000CE200000}"/>
    <cellStyle name="40% - Акцент2 2 4 3" xfId="4519" xr:uid="{00000000-0005-0000-0000-0000CF200000}"/>
    <cellStyle name="40% - Акцент2 2 4 3 2" xfId="4520" xr:uid="{00000000-0005-0000-0000-0000D0200000}"/>
    <cellStyle name="40% - Акцент2 2 4 3 2 2" xfId="4521" xr:uid="{00000000-0005-0000-0000-0000D1200000}"/>
    <cellStyle name="40% - Акцент2 2 4 3 3" xfId="4522" xr:uid="{00000000-0005-0000-0000-0000D2200000}"/>
    <cellStyle name="40% - Акцент2 2 4 4" xfId="4523" xr:uid="{00000000-0005-0000-0000-0000D3200000}"/>
    <cellStyle name="40% - Акцент2 2 4 4 2" xfId="4524" xr:uid="{00000000-0005-0000-0000-0000D4200000}"/>
    <cellStyle name="40% - Акцент2 2 4 5" xfId="4525" xr:uid="{00000000-0005-0000-0000-0000D5200000}"/>
    <cellStyle name="40% - Акцент2 2 5" xfId="4526" xr:uid="{00000000-0005-0000-0000-0000D6200000}"/>
    <cellStyle name="40% - Акцент2 2 5 2" xfId="4527" xr:uid="{00000000-0005-0000-0000-0000D7200000}"/>
    <cellStyle name="40% - Акцент2 2 5 2 2" xfId="4528" xr:uid="{00000000-0005-0000-0000-0000D8200000}"/>
    <cellStyle name="40% - Акцент2 2 5 3" xfId="4529" xr:uid="{00000000-0005-0000-0000-0000D9200000}"/>
    <cellStyle name="40% - Акцент2 2 6" xfId="4530" xr:uid="{00000000-0005-0000-0000-0000DA200000}"/>
    <cellStyle name="40% - Акцент2 2 6 2" xfId="4531" xr:uid="{00000000-0005-0000-0000-0000DB200000}"/>
    <cellStyle name="40% - Акцент2 2 6 2 2" xfId="4532" xr:uid="{00000000-0005-0000-0000-0000DC200000}"/>
    <cellStyle name="40% - Акцент2 2 6 3" xfId="4533" xr:uid="{00000000-0005-0000-0000-0000DD200000}"/>
    <cellStyle name="40% - Акцент2 2 7" xfId="4534" xr:uid="{00000000-0005-0000-0000-0000DE200000}"/>
    <cellStyle name="40% - Акцент2 2 7 2" xfId="4535" xr:uid="{00000000-0005-0000-0000-0000DF200000}"/>
    <cellStyle name="40% - Акцент2 2 8" xfId="4536" xr:uid="{00000000-0005-0000-0000-0000E0200000}"/>
    <cellStyle name="40% - Акцент2 2 9" xfId="11127" xr:uid="{00000000-0005-0000-0000-0000E1200000}"/>
    <cellStyle name="40% - Акцент2 2_1IDожидаемое на 1- полугодие.." xfId="6763" xr:uid="{00000000-0005-0000-0000-0000E2200000}"/>
    <cellStyle name="40% - Акцент2 3" xfId="4537" xr:uid="{00000000-0005-0000-0000-0000E3200000}"/>
    <cellStyle name="40% - Акцент2 3 2" xfId="6764" xr:uid="{00000000-0005-0000-0000-0000E4200000}"/>
    <cellStyle name="40% - Акцент2 4" xfId="6765" xr:uid="{00000000-0005-0000-0000-0000E5200000}"/>
    <cellStyle name="40% - Акцент2 5" xfId="11128" xr:uid="{00000000-0005-0000-0000-0000E6200000}"/>
    <cellStyle name="40% - Акцент2 6" xfId="11129" xr:uid="{00000000-0005-0000-0000-0000E7200000}"/>
    <cellStyle name="40% - Акцент2 7" xfId="11130" xr:uid="{00000000-0005-0000-0000-0000E8200000}"/>
    <cellStyle name="40% - Акцент2 8" xfId="11131" xr:uid="{00000000-0005-0000-0000-0000E9200000}"/>
    <cellStyle name="40% - Акцент2 9" xfId="11132" xr:uid="{00000000-0005-0000-0000-0000EA200000}"/>
    <cellStyle name="40% - Акцент3 10" xfId="11133" xr:uid="{00000000-0005-0000-0000-0000EB200000}"/>
    <cellStyle name="40% - Акцент3 11" xfId="11134" xr:uid="{00000000-0005-0000-0000-0000EC200000}"/>
    <cellStyle name="40% - Акцент3 12" xfId="11135" xr:uid="{00000000-0005-0000-0000-0000ED200000}"/>
    <cellStyle name="40% - Акцент3 13" xfId="11136" xr:uid="{00000000-0005-0000-0000-0000EE200000}"/>
    <cellStyle name="40% - Акцент3 14" xfId="11137" xr:uid="{00000000-0005-0000-0000-0000EF200000}"/>
    <cellStyle name="40% - Акцент3 15" xfId="11138" xr:uid="{00000000-0005-0000-0000-0000F0200000}"/>
    <cellStyle name="40% - Акцент3 2" xfId="4538" xr:uid="{00000000-0005-0000-0000-0000F1200000}"/>
    <cellStyle name="40% - Акцент3 2 10" xfId="11139" xr:uid="{00000000-0005-0000-0000-0000F2200000}"/>
    <cellStyle name="40% - Акцент3 2 11" xfId="11140" xr:uid="{00000000-0005-0000-0000-0000F3200000}"/>
    <cellStyle name="40% - Акцент3 2 12" xfId="11141" xr:uid="{00000000-0005-0000-0000-0000F4200000}"/>
    <cellStyle name="40% - Акцент3 2 13" xfId="11142" xr:uid="{00000000-0005-0000-0000-0000F5200000}"/>
    <cellStyle name="40% - Акцент3 2 2" xfId="4539" xr:uid="{00000000-0005-0000-0000-0000F6200000}"/>
    <cellStyle name="40% - Акцент3 2 2 2" xfId="6766" xr:uid="{00000000-0005-0000-0000-0000F7200000}"/>
    <cellStyle name="40% - Акцент3 2 2 3" xfId="11143" xr:uid="{00000000-0005-0000-0000-0000F8200000}"/>
    <cellStyle name="40% - Акцент3 2 2 4" xfId="11144" xr:uid="{00000000-0005-0000-0000-0000F9200000}"/>
    <cellStyle name="40% - Акцент3 2 2_Ввод в 2015г посл." xfId="6767" xr:uid="{00000000-0005-0000-0000-0000FA200000}"/>
    <cellStyle name="40% - Акцент3 2 3" xfId="4540" xr:uid="{00000000-0005-0000-0000-0000FB200000}"/>
    <cellStyle name="40% - Акцент3 2 3 2" xfId="4541" xr:uid="{00000000-0005-0000-0000-0000FC200000}"/>
    <cellStyle name="40% - Акцент3 2 3 2 2" xfId="4542" xr:uid="{00000000-0005-0000-0000-0000FD200000}"/>
    <cellStyle name="40% - Акцент3 2 3 2 2 2" xfId="4543" xr:uid="{00000000-0005-0000-0000-0000FE200000}"/>
    <cellStyle name="40% - Акцент3 2 3 2 2 2 2" xfId="4544" xr:uid="{00000000-0005-0000-0000-0000FF200000}"/>
    <cellStyle name="40% - Акцент3 2 3 2 2 3" xfId="4545" xr:uid="{00000000-0005-0000-0000-000000210000}"/>
    <cellStyle name="40% - Акцент3 2 3 2 3" xfId="4546" xr:uid="{00000000-0005-0000-0000-000001210000}"/>
    <cellStyle name="40% - Акцент3 2 3 2 3 2" xfId="4547" xr:uid="{00000000-0005-0000-0000-000002210000}"/>
    <cellStyle name="40% - Акцент3 2 3 2 3 2 2" xfId="4548" xr:uid="{00000000-0005-0000-0000-000003210000}"/>
    <cellStyle name="40% - Акцент3 2 3 2 3 3" xfId="4549" xr:uid="{00000000-0005-0000-0000-000004210000}"/>
    <cellStyle name="40% - Акцент3 2 3 2 4" xfId="4550" xr:uid="{00000000-0005-0000-0000-000005210000}"/>
    <cellStyle name="40% - Акцент3 2 3 2 4 2" xfId="4551" xr:uid="{00000000-0005-0000-0000-000006210000}"/>
    <cellStyle name="40% - Акцент3 2 3 2 5" xfId="4552" xr:uid="{00000000-0005-0000-0000-000007210000}"/>
    <cellStyle name="40% - Акцент3 2 3 3" xfId="4553" xr:uid="{00000000-0005-0000-0000-000008210000}"/>
    <cellStyle name="40% - Акцент3 2 3 3 2" xfId="4554" xr:uid="{00000000-0005-0000-0000-000009210000}"/>
    <cellStyle name="40% - Акцент3 2 3 3 2 2" xfId="4555" xr:uid="{00000000-0005-0000-0000-00000A210000}"/>
    <cellStyle name="40% - Акцент3 2 3 3 3" xfId="4556" xr:uid="{00000000-0005-0000-0000-00000B210000}"/>
    <cellStyle name="40% - Акцент3 2 3 4" xfId="4557" xr:uid="{00000000-0005-0000-0000-00000C210000}"/>
    <cellStyle name="40% - Акцент3 2 3 4 2" xfId="4558" xr:uid="{00000000-0005-0000-0000-00000D210000}"/>
    <cellStyle name="40% - Акцент3 2 3 4 2 2" xfId="4559" xr:uid="{00000000-0005-0000-0000-00000E210000}"/>
    <cellStyle name="40% - Акцент3 2 3 4 3" xfId="4560" xr:uid="{00000000-0005-0000-0000-00000F210000}"/>
    <cellStyle name="40% - Акцент3 2 3 5" xfId="4561" xr:uid="{00000000-0005-0000-0000-000010210000}"/>
    <cellStyle name="40% - Акцент3 2 3 5 2" xfId="4562" xr:uid="{00000000-0005-0000-0000-000011210000}"/>
    <cellStyle name="40% - Акцент3 2 3 6" xfId="4563" xr:uid="{00000000-0005-0000-0000-000012210000}"/>
    <cellStyle name="40% - Акцент3 2 4" xfId="4564" xr:uid="{00000000-0005-0000-0000-000013210000}"/>
    <cellStyle name="40% - Акцент3 2 4 2" xfId="4565" xr:uid="{00000000-0005-0000-0000-000014210000}"/>
    <cellStyle name="40% - Акцент3 2 4 2 2" xfId="4566" xr:uid="{00000000-0005-0000-0000-000015210000}"/>
    <cellStyle name="40% - Акцент3 2 4 2 2 2" xfId="4567" xr:uid="{00000000-0005-0000-0000-000016210000}"/>
    <cellStyle name="40% - Акцент3 2 4 2 3" xfId="4568" xr:uid="{00000000-0005-0000-0000-000017210000}"/>
    <cellStyle name="40% - Акцент3 2 4 3" xfId="4569" xr:uid="{00000000-0005-0000-0000-000018210000}"/>
    <cellStyle name="40% - Акцент3 2 4 3 2" xfId="4570" xr:uid="{00000000-0005-0000-0000-000019210000}"/>
    <cellStyle name="40% - Акцент3 2 4 3 2 2" xfId="4571" xr:uid="{00000000-0005-0000-0000-00001A210000}"/>
    <cellStyle name="40% - Акцент3 2 4 3 3" xfId="4572" xr:uid="{00000000-0005-0000-0000-00001B210000}"/>
    <cellStyle name="40% - Акцент3 2 4 4" xfId="4573" xr:uid="{00000000-0005-0000-0000-00001C210000}"/>
    <cellStyle name="40% - Акцент3 2 4 4 2" xfId="4574" xr:uid="{00000000-0005-0000-0000-00001D210000}"/>
    <cellStyle name="40% - Акцент3 2 4 5" xfId="4575" xr:uid="{00000000-0005-0000-0000-00001E210000}"/>
    <cellStyle name="40% - Акцент3 2 5" xfId="4576" xr:uid="{00000000-0005-0000-0000-00001F210000}"/>
    <cellStyle name="40% - Акцент3 2 5 2" xfId="4577" xr:uid="{00000000-0005-0000-0000-000020210000}"/>
    <cellStyle name="40% - Акцент3 2 5 2 2" xfId="4578" xr:uid="{00000000-0005-0000-0000-000021210000}"/>
    <cellStyle name="40% - Акцент3 2 5 3" xfId="4579" xr:uid="{00000000-0005-0000-0000-000022210000}"/>
    <cellStyle name="40% - Акцент3 2 6" xfId="4580" xr:uid="{00000000-0005-0000-0000-000023210000}"/>
    <cellStyle name="40% - Акцент3 2 6 2" xfId="4581" xr:uid="{00000000-0005-0000-0000-000024210000}"/>
    <cellStyle name="40% - Акцент3 2 6 2 2" xfId="4582" xr:uid="{00000000-0005-0000-0000-000025210000}"/>
    <cellStyle name="40% - Акцент3 2 6 3" xfId="4583" xr:uid="{00000000-0005-0000-0000-000026210000}"/>
    <cellStyle name="40% - Акцент3 2 7" xfId="4584" xr:uid="{00000000-0005-0000-0000-000027210000}"/>
    <cellStyle name="40% - Акцент3 2 7 2" xfId="4585" xr:uid="{00000000-0005-0000-0000-000028210000}"/>
    <cellStyle name="40% - Акцент3 2 8" xfId="4586" xr:uid="{00000000-0005-0000-0000-000029210000}"/>
    <cellStyle name="40% - Акцент3 2 9" xfId="11145" xr:uid="{00000000-0005-0000-0000-00002A210000}"/>
    <cellStyle name="40% - Акцент3 2_1IDожидаемое на 1- полугодие.." xfId="6768" xr:uid="{00000000-0005-0000-0000-00002B210000}"/>
    <cellStyle name="40% - Акцент3 3" xfId="4587" xr:uid="{00000000-0005-0000-0000-00002C210000}"/>
    <cellStyle name="40% - Акцент3 3 2" xfId="6769" xr:uid="{00000000-0005-0000-0000-00002D210000}"/>
    <cellStyle name="40% - Акцент3 4" xfId="6770" xr:uid="{00000000-0005-0000-0000-00002E210000}"/>
    <cellStyle name="40% - Акцент3 5" xfId="11146" xr:uid="{00000000-0005-0000-0000-00002F210000}"/>
    <cellStyle name="40% - Акцент3 6" xfId="11147" xr:uid="{00000000-0005-0000-0000-000030210000}"/>
    <cellStyle name="40% - Акцент3 7" xfId="11148" xr:uid="{00000000-0005-0000-0000-000031210000}"/>
    <cellStyle name="40% - Акцент3 8" xfId="11149" xr:uid="{00000000-0005-0000-0000-000032210000}"/>
    <cellStyle name="40% - Акцент3 9" xfId="11150" xr:uid="{00000000-0005-0000-0000-000033210000}"/>
    <cellStyle name="40% - Акцент4 10" xfId="11151" xr:uid="{00000000-0005-0000-0000-000034210000}"/>
    <cellStyle name="40% - Акцент4 11" xfId="11152" xr:uid="{00000000-0005-0000-0000-000035210000}"/>
    <cellStyle name="40% - Акцент4 12" xfId="11153" xr:uid="{00000000-0005-0000-0000-000036210000}"/>
    <cellStyle name="40% - Акцент4 13" xfId="11154" xr:uid="{00000000-0005-0000-0000-000037210000}"/>
    <cellStyle name="40% - Акцент4 14" xfId="11155" xr:uid="{00000000-0005-0000-0000-000038210000}"/>
    <cellStyle name="40% - Акцент4 15" xfId="11156" xr:uid="{00000000-0005-0000-0000-000039210000}"/>
    <cellStyle name="40% - Акцент4 2" xfId="4588" xr:uid="{00000000-0005-0000-0000-00003A210000}"/>
    <cellStyle name="40% - Акцент4 2 10" xfId="11157" xr:uid="{00000000-0005-0000-0000-00003B210000}"/>
    <cellStyle name="40% - Акцент4 2 11" xfId="11158" xr:uid="{00000000-0005-0000-0000-00003C210000}"/>
    <cellStyle name="40% - Акцент4 2 12" xfId="11159" xr:uid="{00000000-0005-0000-0000-00003D210000}"/>
    <cellStyle name="40% - Акцент4 2 13" xfId="11160" xr:uid="{00000000-0005-0000-0000-00003E210000}"/>
    <cellStyle name="40% - Акцент4 2 2" xfId="4589" xr:uid="{00000000-0005-0000-0000-00003F210000}"/>
    <cellStyle name="40% - Акцент4 2 2 2" xfId="6771" xr:uid="{00000000-0005-0000-0000-000040210000}"/>
    <cellStyle name="40% - Акцент4 2 2 3" xfId="11161" xr:uid="{00000000-0005-0000-0000-000041210000}"/>
    <cellStyle name="40% - Акцент4 2 2 4" xfId="11162" xr:uid="{00000000-0005-0000-0000-000042210000}"/>
    <cellStyle name="40% - Акцент4 2 2_Ввод в 2015г посл." xfId="6772" xr:uid="{00000000-0005-0000-0000-000043210000}"/>
    <cellStyle name="40% - Акцент4 2 3" xfId="4590" xr:uid="{00000000-0005-0000-0000-000044210000}"/>
    <cellStyle name="40% - Акцент4 2 3 2" xfId="4591" xr:uid="{00000000-0005-0000-0000-000045210000}"/>
    <cellStyle name="40% - Акцент4 2 3 2 2" xfId="4592" xr:uid="{00000000-0005-0000-0000-000046210000}"/>
    <cellStyle name="40% - Акцент4 2 3 2 2 2" xfId="4593" xr:uid="{00000000-0005-0000-0000-000047210000}"/>
    <cellStyle name="40% - Акцент4 2 3 2 2 2 2" xfId="4594" xr:uid="{00000000-0005-0000-0000-000048210000}"/>
    <cellStyle name="40% - Акцент4 2 3 2 2 3" xfId="4595" xr:uid="{00000000-0005-0000-0000-000049210000}"/>
    <cellStyle name="40% - Акцент4 2 3 2 3" xfId="4596" xr:uid="{00000000-0005-0000-0000-00004A210000}"/>
    <cellStyle name="40% - Акцент4 2 3 2 3 2" xfId="4597" xr:uid="{00000000-0005-0000-0000-00004B210000}"/>
    <cellStyle name="40% - Акцент4 2 3 2 3 2 2" xfId="4598" xr:uid="{00000000-0005-0000-0000-00004C210000}"/>
    <cellStyle name="40% - Акцент4 2 3 2 3 3" xfId="4599" xr:uid="{00000000-0005-0000-0000-00004D210000}"/>
    <cellStyle name="40% - Акцент4 2 3 2 4" xfId="4600" xr:uid="{00000000-0005-0000-0000-00004E210000}"/>
    <cellStyle name="40% - Акцент4 2 3 2 4 2" xfId="4601" xr:uid="{00000000-0005-0000-0000-00004F210000}"/>
    <cellStyle name="40% - Акцент4 2 3 2 5" xfId="4602" xr:uid="{00000000-0005-0000-0000-000050210000}"/>
    <cellStyle name="40% - Акцент4 2 3 3" xfId="4603" xr:uid="{00000000-0005-0000-0000-000051210000}"/>
    <cellStyle name="40% - Акцент4 2 3 3 2" xfId="4604" xr:uid="{00000000-0005-0000-0000-000052210000}"/>
    <cellStyle name="40% - Акцент4 2 3 3 2 2" xfId="4605" xr:uid="{00000000-0005-0000-0000-000053210000}"/>
    <cellStyle name="40% - Акцент4 2 3 3 3" xfId="4606" xr:uid="{00000000-0005-0000-0000-000054210000}"/>
    <cellStyle name="40% - Акцент4 2 3 4" xfId="4607" xr:uid="{00000000-0005-0000-0000-000055210000}"/>
    <cellStyle name="40% - Акцент4 2 3 4 2" xfId="4608" xr:uid="{00000000-0005-0000-0000-000056210000}"/>
    <cellStyle name="40% - Акцент4 2 3 4 2 2" xfId="4609" xr:uid="{00000000-0005-0000-0000-000057210000}"/>
    <cellStyle name="40% - Акцент4 2 3 4 3" xfId="4610" xr:uid="{00000000-0005-0000-0000-000058210000}"/>
    <cellStyle name="40% - Акцент4 2 3 5" xfId="4611" xr:uid="{00000000-0005-0000-0000-000059210000}"/>
    <cellStyle name="40% - Акцент4 2 3 5 2" xfId="4612" xr:uid="{00000000-0005-0000-0000-00005A210000}"/>
    <cellStyle name="40% - Акцент4 2 3 6" xfId="4613" xr:uid="{00000000-0005-0000-0000-00005B210000}"/>
    <cellStyle name="40% - Акцент4 2 4" xfId="4614" xr:uid="{00000000-0005-0000-0000-00005C210000}"/>
    <cellStyle name="40% - Акцент4 2 4 2" xfId="4615" xr:uid="{00000000-0005-0000-0000-00005D210000}"/>
    <cellStyle name="40% - Акцент4 2 4 2 2" xfId="4616" xr:uid="{00000000-0005-0000-0000-00005E210000}"/>
    <cellStyle name="40% - Акцент4 2 4 2 2 2" xfId="4617" xr:uid="{00000000-0005-0000-0000-00005F210000}"/>
    <cellStyle name="40% - Акцент4 2 4 2 3" xfId="4618" xr:uid="{00000000-0005-0000-0000-000060210000}"/>
    <cellStyle name="40% - Акцент4 2 4 3" xfId="4619" xr:uid="{00000000-0005-0000-0000-000061210000}"/>
    <cellStyle name="40% - Акцент4 2 4 3 2" xfId="4620" xr:uid="{00000000-0005-0000-0000-000062210000}"/>
    <cellStyle name="40% - Акцент4 2 4 3 2 2" xfId="4621" xr:uid="{00000000-0005-0000-0000-000063210000}"/>
    <cellStyle name="40% - Акцент4 2 4 3 3" xfId="4622" xr:uid="{00000000-0005-0000-0000-000064210000}"/>
    <cellStyle name="40% - Акцент4 2 4 4" xfId="4623" xr:uid="{00000000-0005-0000-0000-000065210000}"/>
    <cellStyle name="40% - Акцент4 2 4 4 2" xfId="4624" xr:uid="{00000000-0005-0000-0000-000066210000}"/>
    <cellStyle name="40% - Акцент4 2 4 5" xfId="4625" xr:uid="{00000000-0005-0000-0000-000067210000}"/>
    <cellStyle name="40% - Акцент4 2 5" xfId="4626" xr:uid="{00000000-0005-0000-0000-000068210000}"/>
    <cellStyle name="40% - Акцент4 2 5 2" xfId="4627" xr:uid="{00000000-0005-0000-0000-000069210000}"/>
    <cellStyle name="40% - Акцент4 2 5 2 2" xfId="4628" xr:uid="{00000000-0005-0000-0000-00006A210000}"/>
    <cellStyle name="40% - Акцент4 2 5 3" xfId="4629" xr:uid="{00000000-0005-0000-0000-00006B210000}"/>
    <cellStyle name="40% - Акцент4 2 6" xfId="4630" xr:uid="{00000000-0005-0000-0000-00006C210000}"/>
    <cellStyle name="40% - Акцент4 2 6 2" xfId="4631" xr:uid="{00000000-0005-0000-0000-00006D210000}"/>
    <cellStyle name="40% - Акцент4 2 6 2 2" xfId="4632" xr:uid="{00000000-0005-0000-0000-00006E210000}"/>
    <cellStyle name="40% - Акцент4 2 6 3" xfId="4633" xr:uid="{00000000-0005-0000-0000-00006F210000}"/>
    <cellStyle name="40% - Акцент4 2 7" xfId="4634" xr:uid="{00000000-0005-0000-0000-000070210000}"/>
    <cellStyle name="40% - Акцент4 2 7 2" xfId="4635" xr:uid="{00000000-0005-0000-0000-000071210000}"/>
    <cellStyle name="40% - Акцент4 2 8" xfId="4636" xr:uid="{00000000-0005-0000-0000-000072210000}"/>
    <cellStyle name="40% - Акцент4 2 9" xfId="11163" xr:uid="{00000000-0005-0000-0000-000073210000}"/>
    <cellStyle name="40% - Акцент4 2_1IDожидаемое на 1- полугодие.." xfId="6773" xr:uid="{00000000-0005-0000-0000-000074210000}"/>
    <cellStyle name="40% - Акцент4 3" xfId="4637" xr:uid="{00000000-0005-0000-0000-000075210000}"/>
    <cellStyle name="40% - Акцент4 3 2" xfId="6774" xr:uid="{00000000-0005-0000-0000-000076210000}"/>
    <cellStyle name="40% - Акцент4 4" xfId="6775" xr:uid="{00000000-0005-0000-0000-000077210000}"/>
    <cellStyle name="40% - Акцент4 5" xfId="11164" xr:uid="{00000000-0005-0000-0000-000078210000}"/>
    <cellStyle name="40% - Акцент4 6" xfId="11165" xr:uid="{00000000-0005-0000-0000-000079210000}"/>
    <cellStyle name="40% - Акцент4 7" xfId="11166" xr:uid="{00000000-0005-0000-0000-00007A210000}"/>
    <cellStyle name="40% - Акцент4 8" xfId="11167" xr:uid="{00000000-0005-0000-0000-00007B210000}"/>
    <cellStyle name="40% - Акцент4 9" xfId="11168" xr:uid="{00000000-0005-0000-0000-00007C210000}"/>
    <cellStyle name="40% - Акцент5 10" xfId="11169" xr:uid="{00000000-0005-0000-0000-00007D210000}"/>
    <cellStyle name="40% - Акцент5 11" xfId="11170" xr:uid="{00000000-0005-0000-0000-00007E210000}"/>
    <cellStyle name="40% - Акцент5 12" xfId="11171" xr:uid="{00000000-0005-0000-0000-00007F210000}"/>
    <cellStyle name="40% - Акцент5 13" xfId="11172" xr:uid="{00000000-0005-0000-0000-000080210000}"/>
    <cellStyle name="40% - Акцент5 14" xfId="11173" xr:uid="{00000000-0005-0000-0000-000081210000}"/>
    <cellStyle name="40% - Акцент5 15" xfId="11174" xr:uid="{00000000-0005-0000-0000-000082210000}"/>
    <cellStyle name="40% - Акцент5 2" xfId="4638" xr:uid="{00000000-0005-0000-0000-000083210000}"/>
    <cellStyle name="40% - Акцент5 2 10" xfId="11175" xr:uid="{00000000-0005-0000-0000-000084210000}"/>
    <cellStyle name="40% - Акцент5 2 11" xfId="11176" xr:uid="{00000000-0005-0000-0000-000085210000}"/>
    <cellStyle name="40% - Акцент5 2 12" xfId="11177" xr:uid="{00000000-0005-0000-0000-000086210000}"/>
    <cellStyle name="40% - Акцент5 2 13" xfId="11178" xr:uid="{00000000-0005-0000-0000-000087210000}"/>
    <cellStyle name="40% - Акцент5 2 2" xfId="4639" xr:uid="{00000000-0005-0000-0000-000088210000}"/>
    <cellStyle name="40% - Акцент5 2 2 2" xfId="6776" xr:uid="{00000000-0005-0000-0000-000089210000}"/>
    <cellStyle name="40% - Акцент5 2 2 3" xfId="11179" xr:uid="{00000000-0005-0000-0000-00008A210000}"/>
    <cellStyle name="40% - Акцент5 2 2 4" xfId="11180" xr:uid="{00000000-0005-0000-0000-00008B210000}"/>
    <cellStyle name="40% - Акцент5 2 2_Ввод в 2015г посл." xfId="6777" xr:uid="{00000000-0005-0000-0000-00008C210000}"/>
    <cellStyle name="40% - Акцент5 2 3" xfId="4640" xr:uid="{00000000-0005-0000-0000-00008D210000}"/>
    <cellStyle name="40% - Акцент5 2 3 2" xfId="4641" xr:uid="{00000000-0005-0000-0000-00008E210000}"/>
    <cellStyle name="40% - Акцент5 2 3 2 2" xfId="4642" xr:uid="{00000000-0005-0000-0000-00008F210000}"/>
    <cellStyle name="40% - Акцент5 2 3 2 2 2" xfId="4643" xr:uid="{00000000-0005-0000-0000-000090210000}"/>
    <cellStyle name="40% - Акцент5 2 3 2 2 2 2" xfId="4644" xr:uid="{00000000-0005-0000-0000-000091210000}"/>
    <cellStyle name="40% - Акцент5 2 3 2 2 3" xfId="4645" xr:uid="{00000000-0005-0000-0000-000092210000}"/>
    <cellStyle name="40% - Акцент5 2 3 2 3" xfId="4646" xr:uid="{00000000-0005-0000-0000-000093210000}"/>
    <cellStyle name="40% - Акцент5 2 3 2 3 2" xfId="4647" xr:uid="{00000000-0005-0000-0000-000094210000}"/>
    <cellStyle name="40% - Акцент5 2 3 2 3 2 2" xfId="4648" xr:uid="{00000000-0005-0000-0000-000095210000}"/>
    <cellStyle name="40% - Акцент5 2 3 2 3 3" xfId="4649" xr:uid="{00000000-0005-0000-0000-000096210000}"/>
    <cellStyle name="40% - Акцент5 2 3 2 4" xfId="4650" xr:uid="{00000000-0005-0000-0000-000097210000}"/>
    <cellStyle name="40% - Акцент5 2 3 2 4 2" xfId="4651" xr:uid="{00000000-0005-0000-0000-000098210000}"/>
    <cellStyle name="40% - Акцент5 2 3 2 5" xfId="4652" xr:uid="{00000000-0005-0000-0000-000099210000}"/>
    <cellStyle name="40% - Акцент5 2 3 3" xfId="4653" xr:uid="{00000000-0005-0000-0000-00009A210000}"/>
    <cellStyle name="40% - Акцент5 2 3 3 2" xfId="4654" xr:uid="{00000000-0005-0000-0000-00009B210000}"/>
    <cellStyle name="40% - Акцент5 2 3 3 2 2" xfId="4655" xr:uid="{00000000-0005-0000-0000-00009C210000}"/>
    <cellStyle name="40% - Акцент5 2 3 3 3" xfId="4656" xr:uid="{00000000-0005-0000-0000-00009D210000}"/>
    <cellStyle name="40% - Акцент5 2 3 4" xfId="4657" xr:uid="{00000000-0005-0000-0000-00009E210000}"/>
    <cellStyle name="40% - Акцент5 2 3 4 2" xfId="4658" xr:uid="{00000000-0005-0000-0000-00009F210000}"/>
    <cellStyle name="40% - Акцент5 2 3 4 2 2" xfId="4659" xr:uid="{00000000-0005-0000-0000-0000A0210000}"/>
    <cellStyle name="40% - Акцент5 2 3 4 3" xfId="4660" xr:uid="{00000000-0005-0000-0000-0000A1210000}"/>
    <cellStyle name="40% - Акцент5 2 3 5" xfId="4661" xr:uid="{00000000-0005-0000-0000-0000A2210000}"/>
    <cellStyle name="40% - Акцент5 2 3 5 2" xfId="4662" xr:uid="{00000000-0005-0000-0000-0000A3210000}"/>
    <cellStyle name="40% - Акцент5 2 3 6" xfId="4663" xr:uid="{00000000-0005-0000-0000-0000A4210000}"/>
    <cellStyle name="40% - Акцент5 2 4" xfId="4664" xr:uid="{00000000-0005-0000-0000-0000A5210000}"/>
    <cellStyle name="40% - Акцент5 2 4 2" xfId="4665" xr:uid="{00000000-0005-0000-0000-0000A6210000}"/>
    <cellStyle name="40% - Акцент5 2 4 2 2" xfId="4666" xr:uid="{00000000-0005-0000-0000-0000A7210000}"/>
    <cellStyle name="40% - Акцент5 2 4 2 2 2" xfId="4667" xr:uid="{00000000-0005-0000-0000-0000A8210000}"/>
    <cellStyle name="40% - Акцент5 2 4 2 3" xfId="4668" xr:uid="{00000000-0005-0000-0000-0000A9210000}"/>
    <cellStyle name="40% - Акцент5 2 4 3" xfId="4669" xr:uid="{00000000-0005-0000-0000-0000AA210000}"/>
    <cellStyle name="40% - Акцент5 2 4 3 2" xfId="4670" xr:uid="{00000000-0005-0000-0000-0000AB210000}"/>
    <cellStyle name="40% - Акцент5 2 4 3 2 2" xfId="4671" xr:uid="{00000000-0005-0000-0000-0000AC210000}"/>
    <cellStyle name="40% - Акцент5 2 4 3 3" xfId="4672" xr:uid="{00000000-0005-0000-0000-0000AD210000}"/>
    <cellStyle name="40% - Акцент5 2 4 4" xfId="4673" xr:uid="{00000000-0005-0000-0000-0000AE210000}"/>
    <cellStyle name="40% - Акцент5 2 4 4 2" xfId="4674" xr:uid="{00000000-0005-0000-0000-0000AF210000}"/>
    <cellStyle name="40% - Акцент5 2 4 5" xfId="4675" xr:uid="{00000000-0005-0000-0000-0000B0210000}"/>
    <cellStyle name="40% - Акцент5 2 5" xfId="4676" xr:uid="{00000000-0005-0000-0000-0000B1210000}"/>
    <cellStyle name="40% - Акцент5 2 5 2" xfId="4677" xr:uid="{00000000-0005-0000-0000-0000B2210000}"/>
    <cellStyle name="40% - Акцент5 2 5 2 2" xfId="4678" xr:uid="{00000000-0005-0000-0000-0000B3210000}"/>
    <cellStyle name="40% - Акцент5 2 5 3" xfId="4679" xr:uid="{00000000-0005-0000-0000-0000B4210000}"/>
    <cellStyle name="40% - Акцент5 2 6" xfId="4680" xr:uid="{00000000-0005-0000-0000-0000B5210000}"/>
    <cellStyle name="40% - Акцент5 2 6 2" xfId="4681" xr:uid="{00000000-0005-0000-0000-0000B6210000}"/>
    <cellStyle name="40% - Акцент5 2 6 2 2" xfId="4682" xr:uid="{00000000-0005-0000-0000-0000B7210000}"/>
    <cellStyle name="40% - Акцент5 2 6 3" xfId="4683" xr:uid="{00000000-0005-0000-0000-0000B8210000}"/>
    <cellStyle name="40% - Акцент5 2 7" xfId="4684" xr:uid="{00000000-0005-0000-0000-0000B9210000}"/>
    <cellStyle name="40% - Акцент5 2 7 2" xfId="4685" xr:uid="{00000000-0005-0000-0000-0000BA210000}"/>
    <cellStyle name="40% - Акцент5 2 8" xfId="4686" xr:uid="{00000000-0005-0000-0000-0000BB210000}"/>
    <cellStyle name="40% - Акцент5 2 9" xfId="11181" xr:uid="{00000000-0005-0000-0000-0000BC210000}"/>
    <cellStyle name="40% - Акцент5 2_1IDожидаемое на 1- полугодие.." xfId="6778" xr:uid="{00000000-0005-0000-0000-0000BD210000}"/>
    <cellStyle name="40% - Акцент5 3" xfId="4687" xr:uid="{00000000-0005-0000-0000-0000BE210000}"/>
    <cellStyle name="40% - Акцент5 3 2" xfId="6779" xr:uid="{00000000-0005-0000-0000-0000BF210000}"/>
    <cellStyle name="40% - Акцент5 4" xfId="6780" xr:uid="{00000000-0005-0000-0000-0000C0210000}"/>
    <cellStyle name="40% - Акцент5 5" xfId="11182" xr:uid="{00000000-0005-0000-0000-0000C1210000}"/>
    <cellStyle name="40% - Акцент5 6" xfId="11183" xr:uid="{00000000-0005-0000-0000-0000C2210000}"/>
    <cellStyle name="40% - Акцент5 7" xfId="11184" xr:uid="{00000000-0005-0000-0000-0000C3210000}"/>
    <cellStyle name="40% - Акцент5 8" xfId="11185" xr:uid="{00000000-0005-0000-0000-0000C4210000}"/>
    <cellStyle name="40% - Акцент5 9" xfId="11186" xr:uid="{00000000-0005-0000-0000-0000C5210000}"/>
    <cellStyle name="40% - Акцент6 10" xfId="11187" xr:uid="{00000000-0005-0000-0000-0000C6210000}"/>
    <cellStyle name="40% - Акцент6 11" xfId="11188" xr:uid="{00000000-0005-0000-0000-0000C7210000}"/>
    <cellStyle name="40% - Акцент6 12" xfId="11189" xr:uid="{00000000-0005-0000-0000-0000C8210000}"/>
    <cellStyle name="40% - Акцент6 13" xfId="11190" xr:uid="{00000000-0005-0000-0000-0000C9210000}"/>
    <cellStyle name="40% - Акцент6 14" xfId="11191" xr:uid="{00000000-0005-0000-0000-0000CA210000}"/>
    <cellStyle name="40% - Акцент6 15" xfId="11192" xr:uid="{00000000-0005-0000-0000-0000CB210000}"/>
    <cellStyle name="40% - Акцент6 2" xfId="4688" xr:uid="{00000000-0005-0000-0000-0000CC210000}"/>
    <cellStyle name="40% - Акцент6 2 10" xfId="11193" xr:uid="{00000000-0005-0000-0000-0000CD210000}"/>
    <cellStyle name="40% - Акцент6 2 11" xfId="11194" xr:uid="{00000000-0005-0000-0000-0000CE210000}"/>
    <cellStyle name="40% - Акцент6 2 12" xfId="11195" xr:uid="{00000000-0005-0000-0000-0000CF210000}"/>
    <cellStyle name="40% - Акцент6 2 13" xfId="11196" xr:uid="{00000000-0005-0000-0000-0000D0210000}"/>
    <cellStyle name="40% - Акцент6 2 2" xfId="4689" xr:uid="{00000000-0005-0000-0000-0000D1210000}"/>
    <cellStyle name="40% - Акцент6 2 2 2" xfId="6781" xr:uid="{00000000-0005-0000-0000-0000D2210000}"/>
    <cellStyle name="40% - Акцент6 2 2 3" xfId="11197" xr:uid="{00000000-0005-0000-0000-0000D3210000}"/>
    <cellStyle name="40% - Акцент6 2 2 4" xfId="11198" xr:uid="{00000000-0005-0000-0000-0000D4210000}"/>
    <cellStyle name="40% - Акцент6 2 2_Ввод в 2015г посл." xfId="6782" xr:uid="{00000000-0005-0000-0000-0000D5210000}"/>
    <cellStyle name="40% - Акцент6 2 3" xfId="4690" xr:uid="{00000000-0005-0000-0000-0000D6210000}"/>
    <cellStyle name="40% - Акцент6 2 3 2" xfId="4691" xr:uid="{00000000-0005-0000-0000-0000D7210000}"/>
    <cellStyle name="40% - Акцент6 2 3 2 2" xfId="4692" xr:uid="{00000000-0005-0000-0000-0000D8210000}"/>
    <cellStyle name="40% - Акцент6 2 3 2 2 2" xfId="4693" xr:uid="{00000000-0005-0000-0000-0000D9210000}"/>
    <cellStyle name="40% - Акцент6 2 3 2 2 2 2" xfId="4694" xr:uid="{00000000-0005-0000-0000-0000DA210000}"/>
    <cellStyle name="40% - Акцент6 2 3 2 2 3" xfId="4695" xr:uid="{00000000-0005-0000-0000-0000DB210000}"/>
    <cellStyle name="40% - Акцент6 2 3 2 3" xfId="4696" xr:uid="{00000000-0005-0000-0000-0000DC210000}"/>
    <cellStyle name="40% - Акцент6 2 3 2 3 2" xfId="4697" xr:uid="{00000000-0005-0000-0000-0000DD210000}"/>
    <cellStyle name="40% - Акцент6 2 3 2 3 2 2" xfId="4698" xr:uid="{00000000-0005-0000-0000-0000DE210000}"/>
    <cellStyle name="40% - Акцент6 2 3 2 3 3" xfId="4699" xr:uid="{00000000-0005-0000-0000-0000DF210000}"/>
    <cellStyle name="40% - Акцент6 2 3 2 4" xfId="4700" xr:uid="{00000000-0005-0000-0000-0000E0210000}"/>
    <cellStyle name="40% - Акцент6 2 3 2 4 2" xfId="4701" xr:uid="{00000000-0005-0000-0000-0000E1210000}"/>
    <cellStyle name="40% - Акцент6 2 3 2 5" xfId="4702" xr:uid="{00000000-0005-0000-0000-0000E2210000}"/>
    <cellStyle name="40% - Акцент6 2 3 3" xfId="4703" xr:uid="{00000000-0005-0000-0000-0000E3210000}"/>
    <cellStyle name="40% - Акцент6 2 3 3 2" xfId="4704" xr:uid="{00000000-0005-0000-0000-0000E4210000}"/>
    <cellStyle name="40% - Акцент6 2 3 3 2 2" xfId="4705" xr:uid="{00000000-0005-0000-0000-0000E5210000}"/>
    <cellStyle name="40% - Акцент6 2 3 3 3" xfId="4706" xr:uid="{00000000-0005-0000-0000-0000E6210000}"/>
    <cellStyle name="40% - Акцент6 2 3 4" xfId="4707" xr:uid="{00000000-0005-0000-0000-0000E7210000}"/>
    <cellStyle name="40% - Акцент6 2 3 4 2" xfId="4708" xr:uid="{00000000-0005-0000-0000-0000E8210000}"/>
    <cellStyle name="40% - Акцент6 2 3 4 2 2" xfId="4709" xr:uid="{00000000-0005-0000-0000-0000E9210000}"/>
    <cellStyle name="40% - Акцент6 2 3 4 3" xfId="4710" xr:uid="{00000000-0005-0000-0000-0000EA210000}"/>
    <cellStyle name="40% - Акцент6 2 3 5" xfId="4711" xr:uid="{00000000-0005-0000-0000-0000EB210000}"/>
    <cellStyle name="40% - Акцент6 2 3 5 2" xfId="4712" xr:uid="{00000000-0005-0000-0000-0000EC210000}"/>
    <cellStyle name="40% - Акцент6 2 3 6" xfId="4713" xr:uid="{00000000-0005-0000-0000-0000ED210000}"/>
    <cellStyle name="40% - Акцент6 2 4" xfId="4714" xr:uid="{00000000-0005-0000-0000-0000EE210000}"/>
    <cellStyle name="40% - Акцент6 2 4 2" xfId="4715" xr:uid="{00000000-0005-0000-0000-0000EF210000}"/>
    <cellStyle name="40% - Акцент6 2 4 2 2" xfId="4716" xr:uid="{00000000-0005-0000-0000-0000F0210000}"/>
    <cellStyle name="40% - Акцент6 2 4 2 2 2" xfId="4717" xr:uid="{00000000-0005-0000-0000-0000F1210000}"/>
    <cellStyle name="40% - Акцент6 2 4 2 3" xfId="4718" xr:uid="{00000000-0005-0000-0000-0000F2210000}"/>
    <cellStyle name="40% - Акцент6 2 4 3" xfId="4719" xr:uid="{00000000-0005-0000-0000-0000F3210000}"/>
    <cellStyle name="40% - Акцент6 2 4 3 2" xfId="4720" xr:uid="{00000000-0005-0000-0000-0000F4210000}"/>
    <cellStyle name="40% - Акцент6 2 4 3 2 2" xfId="4721" xr:uid="{00000000-0005-0000-0000-0000F5210000}"/>
    <cellStyle name="40% - Акцент6 2 4 3 3" xfId="4722" xr:uid="{00000000-0005-0000-0000-0000F6210000}"/>
    <cellStyle name="40% - Акцент6 2 4 4" xfId="4723" xr:uid="{00000000-0005-0000-0000-0000F7210000}"/>
    <cellStyle name="40% - Акцент6 2 4 4 2" xfId="4724" xr:uid="{00000000-0005-0000-0000-0000F8210000}"/>
    <cellStyle name="40% - Акцент6 2 4 5" xfId="4725" xr:uid="{00000000-0005-0000-0000-0000F9210000}"/>
    <cellStyle name="40% - Акцент6 2 5" xfId="4726" xr:uid="{00000000-0005-0000-0000-0000FA210000}"/>
    <cellStyle name="40% - Акцент6 2 5 2" xfId="4727" xr:uid="{00000000-0005-0000-0000-0000FB210000}"/>
    <cellStyle name="40% - Акцент6 2 5 2 2" xfId="4728" xr:uid="{00000000-0005-0000-0000-0000FC210000}"/>
    <cellStyle name="40% - Акцент6 2 5 3" xfId="4729" xr:uid="{00000000-0005-0000-0000-0000FD210000}"/>
    <cellStyle name="40% - Акцент6 2 6" xfId="4730" xr:uid="{00000000-0005-0000-0000-0000FE210000}"/>
    <cellStyle name="40% - Акцент6 2 6 2" xfId="4731" xr:uid="{00000000-0005-0000-0000-0000FF210000}"/>
    <cellStyle name="40% - Акцент6 2 6 2 2" xfId="4732" xr:uid="{00000000-0005-0000-0000-000000220000}"/>
    <cellStyle name="40% - Акцент6 2 6 3" xfId="4733" xr:uid="{00000000-0005-0000-0000-000001220000}"/>
    <cellStyle name="40% - Акцент6 2 7" xfId="4734" xr:uid="{00000000-0005-0000-0000-000002220000}"/>
    <cellStyle name="40% - Акцент6 2 7 2" xfId="4735" xr:uid="{00000000-0005-0000-0000-000003220000}"/>
    <cellStyle name="40% - Акцент6 2 8" xfId="4736" xr:uid="{00000000-0005-0000-0000-000004220000}"/>
    <cellStyle name="40% - Акцент6 2 9" xfId="11199" xr:uid="{00000000-0005-0000-0000-000005220000}"/>
    <cellStyle name="40% - Акцент6 2_1IDожидаемое на 1- полугодие.." xfId="6783" xr:uid="{00000000-0005-0000-0000-000006220000}"/>
    <cellStyle name="40% - Акцент6 3" xfId="4737" xr:uid="{00000000-0005-0000-0000-000007220000}"/>
    <cellStyle name="40% - Акцент6 3 2" xfId="6784" xr:uid="{00000000-0005-0000-0000-000008220000}"/>
    <cellStyle name="40% - Акцент6 4" xfId="6785" xr:uid="{00000000-0005-0000-0000-000009220000}"/>
    <cellStyle name="40% - Акцент6 5" xfId="11200" xr:uid="{00000000-0005-0000-0000-00000A220000}"/>
    <cellStyle name="40% - Акцент6 6" xfId="11201" xr:uid="{00000000-0005-0000-0000-00000B220000}"/>
    <cellStyle name="40% - Акцент6 7" xfId="11202" xr:uid="{00000000-0005-0000-0000-00000C220000}"/>
    <cellStyle name="40% - Акцент6 8" xfId="11203" xr:uid="{00000000-0005-0000-0000-00000D220000}"/>
    <cellStyle name="40% - Акцент6 9" xfId="11204" xr:uid="{00000000-0005-0000-0000-00000E220000}"/>
    <cellStyle name="40% - アクセント 1" xfId="6786" xr:uid="{00000000-0005-0000-0000-00000F220000}"/>
    <cellStyle name="40% - アクセント 2" xfId="6787" xr:uid="{00000000-0005-0000-0000-000010220000}"/>
    <cellStyle name="40% - アクセント 3" xfId="6788" xr:uid="{00000000-0005-0000-0000-000011220000}"/>
    <cellStyle name="40% - アクセント 4" xfId="6789" xr:uid="{00000000-0005-0000-0000-000012220000}"/>
    <cellStyle name="40% - アクセント 5" xfId="6790" xr:uid="{00000000-0005-0000-0000-000013220000}"/>
    <cellStyle name="40% - アクセント 6" xfId="6791" xr:uid="{00000000-0005-0000-0000-000014220000}"/>
    <cellStyle name="40% - 강조색1" xfId="11205" xr:uid="{00000000-0005-0000-0000-000015220000}"/>
    <cellStyle name="40% - 강조색1 2" xfId="11206" xr:uid="{00000000-0005-0000-0000-000016220000}"/>
    <cellStyle name="40% - 강조색2" xfId="11207" xr:uid="{00000000-0005-0000-0000-000017220000}"/>
    <cellStyle name="40% - 강조색2 2" xfId="11208" xr:uid="{00000000-0005-0000-0000-000018220000}"/>
    <cellStyle name="40% - 강조색3" xfId="11209" xr:uid="{00000000-0005-0000-0000-000019220000}"/>
    <cellStyle name="40% - 강조색3 2" xfId="11210" xr:uid="{00000000-0005-0000-0000-00001A220000}"/>
    <cellStyle name="40% - 강조색4" xfId="11211" xr:uid="{00000000-0005-0000-0000-00001B220000}"/>
    <cellStyle name="40% - 강조색4 2" xfId="11212" xr:uid="{00000000-0005-0000-0000-00001C220000}"/>
    <cellStyle name="40% - 강조색5" xfId="11213" xr:uid="{00000000-0005-0000-0000-00001D220000}"/>
    <cellStyle name="40% - 강조색5 2" xfId="11214" xr:uid="{00000000-0005-0000-0000-00001E220000}"/>
    <cellStyle name="40% - 강조색6" xfId="11215" xr:uid="{00000000-0005-0000-0000-00001F220000}"/>
    <cellStyle name="40% - 강조색6 2" xfId="11216" xr:uid="{00000000-0005-0000-0000-000020220000}"/>
    <cellStyle name="60% - Accent1" xfId="4738" xr:uid="{00000000-0005-0000-0000-000021220000}"/>
    <cellStyle name="60% - Accent1 2" xfId="4739" xr:uid="{00000000-0005-0000-0000-000022220000}"/>
    <cellStyle name="60% - Accent1_Мониторинг  УП-4707 от 01.10.15" xfId="6792" xr:uid="{00000000-0005-0000-0000-000023220000}"/>
    <cellStyle name="60% - Accent2" xfId="4740" xr:uid="{00000000-0005-0000-0000-000024220000}"/>
    <cellStyle name="60% - Accent2 2" xfId="4741" xr:uid="{00000000-0005-0000-0000-000025220000}"/>
    <cellStyle name="60% - Accent2_Мониторинг  УП-4707 от 01.10.15" xfId="6793" xr:uid="{00000000-0005-0000-0000-000026220000}"/>
    <cellStyle name="60% - Accent3" xfId="4742" xr:uid="{00000000-0005-0000-0000-000027220000}"/>
    <cellStyle name="60% - Accent3 2" xfId="4743" xr:uid="{00000000-0005-0000-0000-000028220000}"/>
    <cellStyle name="60% - Accent3_Мониторинг  УП-4707 от 01.10.15" xfId="6794" xr:uid="{00000000-0005-0000-0000-000029220000}"/>
    <cellStyle name="60% - Accent4" xfId="4744" xr:uid="{00000000-0005-0000-0000-00002A220000}"/>
    <cellStyle name="60% - Accent4 2" xfId="4745" xr:uid="{00000000-0005-0000-0000-00002B220000}"/>
    <cellStyle name="60% - Accent4_Мониторинг  УП-4707 от 01.10.15" xfId="6795" xr:uid="{00000000-0005-0000-0000-00002C220000}"/>
    <cellStyle name="60% - Accent5" xfId="4746" xr:uid="{00000000-0005-0000-0000-00002D220000}"/>
    <cellStyle name="60% - Accent5 2" xfId="4747" xr:uid="{00000000-0005-0000-0000-00002E220000}"/>
    <cellStyle name="60% - Accent5_Мониторинг  УП-4707 от 01.10.15" xfId="6796" xr:uid="{00000000-0005-0000-0000-00002F220000}"/>
    <cellStyle name="60% - Accent6" xfId="4748" xr:uid="{00000000-0005-0000-0000-000030220000}"/>
    <cellStyle name="60% - Accent6 2" xfId="4749" xr:uid="{00000000-0005-0000-0000-000031220000}"/>
    <cellStyle name="60% - Accent6_Мониторинг  УП-4707 от 01.10.15" xfId="6797" xr:uid="{00000000-0005-0000-0000-000032220000}"/>
    <cellStyle name="60% - Акцент1 10" xfId="11217" xr:uid="{00000000-0005-0000-0000-000033220000}"/>
    <cellStyle name="60% - Акцент1 11" xfId="11218" xr:uid="{00000000-0005-0000-0000-000034220000}"/>
    <cellStyle name="60% - Акцент1 12" xfId="11219" xr:uid="{00000000-0005-0000-0000-000035220000}"/>
    <cellStyle name="60% - Акцент1 13" xfId="11220" xr:uid="{00000000-0005-0000-0000-000036220000}"/>
    <cellStyle name="60% - Акцент1 14" xfId="11221" xr:uid="{00000000-0005-0000-0000-000037220000}"/>
    <cellStyle name="60% - Акцент1 15" xfId="11222" xr:uid="{00000000-0005-0000-0000-000038220000}"/>
    <cellStyle name="60% - Акцент1 2" xfId="4750" xr:uid="{00000000-0005-0000-0000-000039220000}"/>
    <cellStyle name="60% - Акцент1 2 10" xfId="11223" xr:uid="{00000000-0005-0000-0000-00003A220000}"/>
    <cellStyle name="60% - Акцент1 2 11" xfId="11224" xr:uid="{00000000-0005-0000-0000-00003B220000}"/>
    <cellStyle name="60% - Акцент1 2 12" xfId="11225" xr:uid="{00000000-0005-0000-0000-00003C220000}"/>
    <cellStyle name="60% - Акцент1 2 13" xfId="11226" xr:uid="{00000000-0005-0000-0000-00003D220000}"/>
    <cellStyle name="60% - Акцент1 2 2" xfId="11227" xr:uid="{00000000-0005-0000-0000-00003E220000}"/>
    <cellStyle name="60% - Акцент1 2 2 2" xfId="11228" xr:uid="{00000000-0005-0000-0000-00003F220000}"/>
    <cellStyle name="60% - Акцент1 2 2 3" xfId="11229" xr:uid="{00000000-0005-0000-0000-000040220000}"/>
    <cellStyle name="60% - Акцент1 2 2 4" xfId="11230" xr:uid="{00000000-0005-0000-0000-000041220000}"/>
    <cellStyle name="60% - Акцент1 2 2_ДОЛГ ПРОИЗ-ВА" xfId="11231" xr:uid="{00000000-0005-0000-0000-000042220000}"/>
    <cellStyle name="60% - Акцент1 2 3" xfId="11232" xr:uid="{00000000-0005-0000-0000-000043220000}"/>
    <cellStyle name="60% - Акцент1 2 4" xfId="11233" xr:uid="{00000000-0005-0000-0000-000044220000}"/>
    <cellStyle name="60% - Акцент1 2 5" xfId="11234" xr:uid="{00000000-0005-0000-0000-000045220000}"/>
    <cellStyle name="60% - Акцент1 2 6" xfId="11235" xr:uid="{00000000-0005-0000-0000-000046220000}"/>
    <cellStyle name="60% - Акцент1 2 7" xfId="11236" xr:uid="{00000000-0005-0000-0000-000047220000}"/>
    <cellStyle name="60% - Акцент1 2 8" xfId="11237" xr:uid="{00000000-0005-0000-0000-000048220000}"/>
    <cellStyle name="60% - Акцент1 2 9" xfId="11238" xr:uid="{00000000-0005-0000-0000-000049220000}"/>
    <cellStyle name="60% - Акцент1 2_2011" xfId="11239" xr:uid="{00000000-0005-0000-0000-00004A220000}"/>
    <cellStyle name="60% - Акцент1 3" xfId="4751" xr:uid="{00000000-0005-0000-0000-00004B220000}"/>
    <cellStyle name="60% - Акцент1 4" xfId="11240" xr:uid="{00000000-0005-0000-0000-00004C220000}"/>
    <cellStyle name="60% - Акцент1 5" xfId="11241" xr:uid="{00000000-0005-0000-0000-00004D220000}"/>
    <cellStyle name="60% - Акцент1 6" xfId="11242" xr:uid="{00000000-0005-0000-0000-00004E220000}"/>
    <cellStyle name="60% - Акцент1 7" xfId="11243" xr:uid="{00000000-0005-0000-0000-00004F220000}"/>
    <cellStyle name="60% - Акцент1 8" xfId="11244" xr:uid="{00000000-0005-0000-0000-000050220000}"/>
    <cellStyle name="60% - Акцент1 9" xfId="11245" xr:uid="{00000000-0005-0000-0000-000051220000}"/>
    <cellStyle name="60% - Акцент2 10" xfId="11246" xr:uid="{00000000-0005-0000-0000-000052220000}"/>
    <cellStyle name="60% - Акцент2 11" xfId="11247" xr:uid="{00000000-0005-0000-0000-000053220000}"/>
    <cellStyle name="60% - Акцент2 12" xfId="11248" xr:uid="{00000000-0005-0000-0000-000054220000}"/>
    <cellStyle name="60% - Акцент2 13" xfId="11249" xr:uid="{00000000-0005-0000-0000-000055220000}"/>
    <cellStyle name="60% - Акцент2 14" xfId="11250" xr:uid="{00000000-0005-0000-0000-000056220000}"/>
    <cellStyle name="60% - Акцент2 15" xfId="11251" xr:uid="{00000000-0005-0000-0000-000057220000}"/>
    <cellStyle name="60% - Акцент2 2" xfId="4752" xr:uid="{00000000-0005-0000-0000-000058220000}"/>
    <cellStyle name="60% - Акцент2 2 10" xfId="11252" xr:uid="{00000000-0005-0000-0000-000059220000}"/>
    <cellStyle name="60% - Акцент2 2 11" xfId="11253" xr:uid="{00000000-0005-0000-0000-00005A220000}"/>
    <cellStyle name="60% - Акцент2 2 12" xfId="11254" xr:uid="{00000000-0005-0000-0000-00005B220000}"/>
    <cellStyle name="60% - Акцент2 2 13" xfId="11255" xr:uid="{00000000-0005-0000-0000-00005C220000}"/>
    <cellStyle name="60% - Акцент2 2 2" xfId="11256" xr:uid="{00000000-0005-0000-0000-00005D220000}"/>
    <cellStyle name="60% - Акцент2 2 2 2" xfId="11257" xr:uid="{00000000-0005-0000-0000-00005E220000}"/>
    <cellStyle name="60% - Акцент2 2 2 3" xfId="11258" xr:uid="{00000000-0005-0000-0000-00005F220000}"/>
    <cellStyle name="60% - Акцент2 2 2 4" xfId="11259" xr:uid="{00000000-0005-0000-0000-000060220000}"/>
    <cellStyle name="60% - Акцент2 2 2_ДОЛГ ПРОИЗ-ВА" xfId="11260" xr:uid="{00000000-0005-0000-0000-000061220000}"/>
    <cellStyle name="60% - Акцент2 2 3" xfId="11261" xr:uid="{00000000-0005-0000-0000-000062220000}"/>
    <cellStyle name="60% - Акцент2 2 4" xfId="11262" xr:uid="{00000000-0005-0000-0000-000063220000}"/>
    <cellStyle name="60% - Акцент2 2 5" xfId="11263" xr:uid="{00000000-0005-0000-0000-000064220000}"/>
    <cellStyle name="60% - Акцент2 2 6" xfId="11264" xr:uid="{00000000-0005-0000-0000-000065220000}"/>
    <cellStyle name="60% - Акцент2 2 7" xfId="11265" xr:uid="{00000000-0005-0000-0000-000066220000}"/>
    <cellStyle name="60% - Акцент2 2 8" xfId="11266" xr:uid="{00000000-0005-0000-0000-000067220000}"/>
    <cellStyle name="60% - Акцент2 2 9" xfId="11267" xr:uid="{00000000-0005-0000-0000-000068220000}"/>
    <cellStyle name="60% - Акцент2 2_2011" xfId="11268" xr:uid="{00000000-0005-0000-0000-000069220000}"/>
    <cellStyle name="60% - Акцент2 3" xfId="4753" xr:uid="{00000000-0005-0000-0000-00006A220000}"/>
    <cellStyle name="60% - Акцент2 4" xfId="11269" xr:uid="{00000000-0005-0000-0000-00006B220000}"/>
    <cellStyle name="60% - Акцент2 5" xfId="11270" xr:uid="{00000000-0005-0000-0000-00006C220000}"/>
    <cellStyle name="60% - Акцент2 6" xfId="11271" xr:uid="{00000000-0005-0000-0000-00006D220000}"/>
    <cellStyle name="60% - Акцент2 7" xfId="11272" xr:uid="{00000000-0005-0000-0000-00006E220000}"/>
    <cellStyle name="60% - Акцент2 8" xfId="11273" xr:uid="{00000000-0005-0000-0000-00006F220000}"/>
    <cellStyle name="60% - Акцент2 9" xfId="11274" xr:uid="{00000000-0005-0000-0000-000070220000}"/>
    <cellStyle name="60% - Акцент3 10" xfId="11275" xr:uid="{00000000-0005-0000-0000-000071220000}"/>
    <cellStyle name="60% - Акцент3 11" xfId="11276" xr:uid="{00000000-0005-0000-0000-000072220000}"/>
    <cellStyle name="60% - Акцент3 12" xfId="11277" xr:uid="{00000000-0005-0000-0000-000073220000}"/>
    <cellStyle name="60% - Акцент3 13" xfId="11278" xr:uid="{00000000-0005-0000-0000-000074220000}"/>
    <cellStyle name="60% - Акцент3 14" xfId="11279" xr:uid="{00000000-0005-0000-0000-000075220000}"/>
    <cellStyle name="60% - Акцент3 15" xfId="11280" xr:uid="{00000000-0005-0000-0000-000076220000}"/>
    <cellStyle name="60% - Акцент3 2" xfId="4754" xr:uid="{00000000-0005-0000-0000-000077220000}"/>
    <cellStyle name="60% - Акцент3 2 10" xfId="11281" xr:uid="{00000000-0005-0000-0000-000078220000}"/>
    <cellStyle name="60% - Акцент3 2 11" xfId="11282" xr:uid="{00000000-0005-0000-0000-000079220000}"/>
    <cellStyle name="60% - Акцент3 2 12" xfId="11283" xr:uid="{00000000-0005-0000-0000-00007A220000}"/>
    <cellStyle name="60% - Акцент3 2 13" xfId="11284" xr:uid="{00000000-0005-0000-0000-00007B220000}"/>
    <cellStyle name="60% - Акцент3 2 2" xfId="11285" xr:uid="{00000000-0005-0000-0000-00007C220000}"/>
    <cellStyle name="60% - Акцент3 2 2 2" xfId="11286" xr:uid="{00000000-0005-0000-0000-00007D220000}"/>
    <cellStyle name="60% - Акцент3 2 2 3" xfId="11287" xr:uid="{00000000-0005-0000-0000-00007E220000}"/>
    <cellStyle name="60% - Акцент3 2 2 4" xfId="11288" xr:uid="{00000000-0005-0000-0000-00007F220000}"/>
    <cellStyle name="60% - Акцент3 2 2_ДОЛГ ПРОИЗ-ВА" xfId="11289" xr:uid="{00000000-0005-0000-0000-000080220000}"/>
    <cellStyle name="60% - Акцент3 2 3" xfId="11290" xr:uid="{00000000-0005-0000-0000-000081220000}"/>
    <cellStyle name="60% - Акцент3 2 4" xfId="11291" xr:uid="{00000000-0005-0000-0000-000082220000}"/>
    <cellStyle name="60% - Акцент3 2 5" xfId="11292" xr:uid="{00000000-0005-0000-0000-000083220000}"/>
    <cellStyle name="60% - Акцент3 2 6" xfId="11293" xr:uid="{00000000-0005-0000-0000-000084220000}"/>
    <cellStyle name="60% - Акцент3 2 7" xfId="11294" xr:uid="{00000000-0005-0000-0000-000085220000}"/>
    <cellStyle name="60% - Акцент3 2 8" xfId="11295" xr:uid="{00000000-0005-0000-0000-000086220000}"/>
    <cellStyle name="60% - Акцент3 2 9" xfId="11296" xr:uid="{00000000-0005-0000-0000-000087220000}"/>
    <cellStyle name="60% - Акцент3 2_2011" xfId="11297" xr:uid="{00000000-0005-0000-0000-000088220000}"/>
    <cellStyle name="60% - Акцент3 3" xfId="4755" xr:uid="{00000000-0005-0000-0000-000089220000}"/>
    <cellStyle name="60% - Акцент3 4" xfId="11298" xr:uid="{00000000-0005-0000-0000-00008A220000}"/>
    <cellStyle name="60% - Акцент3 5" xfId="11299" xr:uid="{00000000-0005-0000-0000-00008B220000}"/>
    <cellStyle name="60% - Акцент3 6" xfId="11300" xr:uid="{00000000-0005-0000-0000-00008C220000}"/>
    <cellStyle name="60% - Акцент3 7" xfId="11301" xr:uid="{00000000-0005-0000-0000-00008D220000}"/>
    <cellStyle name="60% - Акцент3 8" xfId="11302" xr:uid="{00000000-0005-0000-0000-00008E220000}"/>
    <cellStyle name="60% - Акцент3 9" xfId="11303" xr:uid="{00000000-0005-0000-0000-00008F220000}"/>
    <cellStyle name="60% - Акцент4 10" xfId="11304" xr:uid="{00000000-0005-0000-0000-000090220000}"/>
    <cellStyle name="60% - Акцент4 11" xfId="11305" xr:uid="{00000000-0005-0000-0000-000091220000}"/>
    <cellStyle name="60% - Акцент4 12" xfId="11306" xr:uid="{00000000-0005-0000-0000-000092220000}"/>
    <cellStyle name="60% - Акцент4 13" xfId="11307" xr:uid="{00000000-0005-0000-0000-000093220000}"/>
    <cellStyle name="60% - Акцент4 14" xfId="11308" xr:uid="{00000000-0005-0000-0000-000094220000}"/>
    <cellStyle name="60% - Акцент4 15" xfId="11309" xr:uid="{00000000-0005-0000-0000-000095220000}"/>
    <cellStyle name="60% - Акцент4 2" xfId="4756" xr:uid="{00000000-0005-0000-0000-000096220000}"/>
    <cellStyle name="60% - Акцент4 2 10" xfId="11310" xr:uid="{00000000-0005-0000-0000-000097220000}"/>
    <cellStyle name="60% - Акцент4 2 11" xfId="11311" xr:uid="{00000000-0005-0000-0000-000098220000}"/>
    <cellStyle name="60% - Акцент4 2 12" xfId="11312" xr:uid="{00000000-0005-0000-0000-000099220000}"/>
    <cellStyle name="60% - Акцент4 2 13" xfId="11313" xr:uid="{00000000-0005-0000-0000-00009A220000}"/>
    <cellStyle name="60% - Акцент4 2 2" xfId="11314" xr:uid="{00000000-0005-0000-0000-00009B220000}"/>
    <cellStyle name="60% - Акцент4 2 2 2" xfId="11315" xr:uid="{00000000-0005-0000-0000-00009C220000}"/>
    <cellStyle name="60% - Акцент4 2 2 3" xfId="11316" xr:uid="{00000000-0005-0000-0000-00009D220000}"/>
    <cellStyle name="60% - Акцент4 2 2 4" xfId="11317" xr:uid="{00000000-0005-0000-0000-00009E220000}"/>
    <cellStyle name="60% - Акцент4 2 2_ДОЛГ ПРОИЗ-ВА" xfId="11318" xr:uid="{00000000-0005-0000-0000-00009F220000}"/>
    <cellStyle name="60% - Акцент4 2 3" xfId="11319" xr:uid="{00000000-0005-0000-0000-0000A0220000}"/>
    <cellStyle name="60% - Акцент4 2 4" xfId="11320" xr:uid="{00000000-0005-0000-0000-0000A1220000}"/>
    <cellStyle name="60% - Акцент4 2 5" xfId="11321" xr:uid="{00000000-0005-0000-0000-0000A2220000}"/>
    <cellStyle name="60% - Акцент4 2 6" xfId="11322" xr:uid="{00000000-0005-0000-0000-0000A3220000}"/>
    <cellStyle name="60% - Акцент4 2 7" xfId="11323" xr:uid="{00000000-0005-0000-0000-0000A4220000}"/>
    <cellStyle name="60% - Акцент4 2 8" xfId="11324" xr:uid="{00000000-0005-0000-0000-0000A5220000}"/>
    <cellStyle name="60% - Акцент4 2 9" xfId="11325" xr:uid="{00000000-0005-0000-0000-0000A6220000}"/>
    <cellStyle name="60% - Акцент4 2_2011" xfId="11326" xr:uid="{00000000-0005-0000-0000-0000A7220000}"/>
    <cellStyle name="60% - Акцент4 3" xfId="4757" xr:uid="{00000000-0005-0000-0000-0000A8220000}"/>
    <cellStyle name="60% - Акцент4 4" xfId="11327" xr:uid="{00000000-0005-0000-0000-0000A9220000}"/>
    <cellStyle name="60% - Акцент4 5" xfId="11328" xr:uid="{00000000-0005-0000-0000-0000AA220000}"/>
    <cellStyle name="60% - Акцент4 6" xfId="11329" xr:uid="{00000000-0005-0000-0000-0000AB220000}"/>
    <cellStyle name="60% - Акцент4 7" xfId="11330" xr:uid="{00000000-0005-0000-0000-0000AC220000}"/>
    <cellStyle name="60% - Акцент4 8" xfId="11331" xr:uid="{00000000-0005-0000-0000-0000AD220000}"/>
    <cellStyle name="60% - Акцент4 9" xfId="11332" xr:uid="{00000000-0005-0000-0000-0000AE220000}"/>
    <cellStyle name="60% - Акцент5 10" xfId="11333" xr:uid="{00000000-0005-0000-0000-0000AF220000}"/>
    <cellStyle name="60% - Акцент5 11" xfId="11334" xr:uid="{00000000-0005-0000-0000-0000B0220000}"/>
    <cellStyle name="60% - Акцент5 12" xfId="11335" xr:uid="{00000000-0005-0000-0000-0000B1220000}"/>
    <cellStyle name="60% - Акцент5 13" xfId="11336" xr:uid="{00000000-0005-0000-0000-0000B2220000}"/>
    <cellStyle name="60% - Акцент5 14" xfId="11337" xr:uid="{00000000-0005-0000-0000-0000B3220000}"/>
    <cellStyle name="60% - Акцент5 15" xfId="11338" xr:uid="{00000000-0005-0000-0000-0000B4220000}"/>
    <cellStyle name="60% - Акцент5 2" xfId="4758" xr:uid="{00000000-0005-0000-0000-0000B5220000}"/>
    <cellStyle name="60% - Акцент5 2 10" xfId="11339" xr:uid="{00000000-0005-0000-0000-0000B6220000}"/>
    <cellStyle name="60% - Акцент5 2 11" xfId="11340" xr:uid="{00000000-0005-0000-0000-0000B7220000}"/>
    <cellStyle name="60% - Акцент5 2 12" xfId="11341" xr:uid="{00000000-0005-0000-0000-0000B8220000}"/>
    <cellStyle name="60% - Акцент5 2 13" xfId="11342" xr:uid="{00000000-0005-0000-0000-0000B9220000}"/>
    <cellStyle name="60% - Акцент5 2 2" xfId="11343" xr:uid="{00000000-0005-0000-0000-0000BA220000}"/>
    <cellStyle name="60% - Акцент5 2 2 2" xfId="11344" xr:uid="{00000000-0005-0000-0000-0000BB220000}"/>
    <cellStyle name="60% - Акцент5 2 2 3" xfId="11345" xr:uid="{00000000-0005-0000-0000-0000BC220000}"/>
    <cellStyle name="60% - Акцент5 2 2 4" xfId="11346" xr:uid="{00000000-0005-0000-0000-0000BD220000}"/>
    <cellStyle name="60% - Акцент5 2 2_ДОЛГ ПРОИЗ-ВА" xfId="11347" xr:uid="{00000000-0005-0000-0000-0000BE220000}"/>
    <cellStyle name="60% - Акцент5 2 3" xfId="11348" xr:uid="{00000000-0005-0000-0000-0000BF220000}"/>
    <cellStyle name="60% - Акцент5 2 4" xfId="11349" xr:uid="{00000000-0005-0000-0000-0000C0220000}"/>
    <cellStyle name="60% - Акцент5 2 5" xfId="11350" xr:uid="{00000000-0005-0000-0000-0000C1220000}"/>
    <cellStyle name="60% - Акцент5 2 6" xfId="11351" xr:uid="{00000000-0005-0000-0000-0000C2220000}"/>
    <cellStyle name="60% - Акцент5 2 7" xfId="11352" xr:uid="{00000000-0005-0000-0000-0000C3220000}"/>
    <cellStyle name="60% - Акцент5 2 8" xfId="11353" xr:uid="{00000000-0005-0000-0000-0000C4220000}"/>
    <cellStyle name="60% - Акцент5 2 9" xfId="11354" xr:uid="{00000000-0005-0000-0000-0000C5220000}"/>
    <cellStyle name="60% - Акцент5 2_2011" xfId="11355" xr:uid="{00000000-0005-0000-0000-0000C6220000}"/>
    <cellStyle name="60% - Акцент5 3" xfId="4759" xr:uid="{00000000-0005-0000-0000-0000C7220000}"/>
    <cellStyle name="60% - Акцент5 4" xfId="11356" xr:uid="{00000000-0005-0000-0000-0000C8220000}"/>
    <cellStyle name="60% - Акцент5 5" xfId="11357" xr:uid="{00000000-0005-0000-0000-0000C9220000}"/>
    <cellStyle name="60% - Акцент5 6" xfId="11358" xr:uid="{00000000-0005-0000-0000-0000CA220000}"/>
    <cellStyle name="60% - Акцент5 7" xfId="11359" xr:uid="{00000000-0005-0000-0000-0000CB220000}"/>
    <cellStyle name="60% - Акцент5 8" xfId="11360" xr:uid="{00000000-0005-0000-0000-0000CC220000}"/>
    <cellStyle name="60% - Акцент5 9" xfId="11361" xr:uid="{00000000-0005-0000-0000-0000CD220000}"/>
    <cellStyle name="60% - Акцент6 10" xfId="11362" xr:uid="{00000000-0005-0000-0000-0000CE220000}"/>
    <cellStyle name="60% - Акцент6 11" xfId="11363" xr:uid="{00000000-0005-0000-0000-0000CF220000}"/>
    <cellStyle name="60% - Акцент6 12" xfId="11364" xr:uid="{00000000-0005-0000-0000-0000D0220000}"/>
    <cellStyle name="60% - Акцент6 13" xfId="11365" xr:uid="{00000000-0005-0000-0000-0000D1220000}"/>
    <cellStyle name="60% - Акцент6 14" xfId="11366" xr:uid="{00000000-0005-0000-0000-0000D2220000}"/>
    <cellStyle name="60% - Акцент6 15" xfId="11367" xr:uid="{00000000-0005-0000-0000-0000D3220000}"/>
    <cellStyle name="60% - Акцент6 2" xfId="4760" xr:uid="{00000000-0005-0000-0000-0000D4220000}"/>
    <cellStyle name="60% - Акцент6 2 10" xfId="11368" xr:uid="{00000000-0005-0000-0000-0000D5220000}"/>
    <cellStyle name="60% - Акцент6 2 11" xfId="11369" xr:uid="{00000000-0005-0000-0000-0000D6220000}"/>
    <cellStyle name="60% - Акцент6 2 12" xfId="11370" xr:uid="{00000000-0005-0000-0000-0000D7220000}"/>
    <cellStyle name="60% - Акцент6 2 13" xfId="11371" xr:uid="{00000000-0005-0000-0000-0000D8220000}"/>
    <cellStyle name="60% - Акцент6 2 2" xfId="11372" xr:uid="{00000000-0005-0000-0000-0000D9220000}"/>
    <cellStyle name="60% - Акцент6 2 2 2" xfId="11373" xr:uid="{00000000-0005-0000-0000-0000DA220000}"/>
    <cellStyle name="60% - Акцент6 2 2 3" xfId="11374" xr:uid="{00000000-0005-0000-0000-0000DB220000}"/>
    <cellStyle name="60% - Акцент6 2 2 4" xfId="11375" xr:uid="{00000000-0005-0000-0000-0000DC220000}"/>
    <cellStyle name="60% - Акцент6 2 2_ДОЛГ ПРОИЗ-ВА" xfId="11376" xr:uid="{00000000-0005-0000-0000-0000DD220000}"/>
    <cellStyle name="60% - Акцент6 2 3" xfId="11377" xr:uid="{00000000-0005-0000-0000-0000DE220000}"/>
    <cellStyle name="60% - Акцент6 2 4" xfId="11378" xr:uid="{00000000-0005-0000-0000-0000DF220000}"/>
    <cellStyle name="60% - Акцент6 2 5" xfId="11379" xr:uid="{00000000-0005-0000-0000-0000E0220000}"/>
    <cellStyle name="60% - Акцент6 2 6" xfId="11380" xr:uid="{00000000-0005-0000-0000-0000E1220000}"/>
    <cellStyle name="60% - Акцент6 2 7" xfId="11381" xr:uid="{00000000-0005-0000-0000-0000E2220000}"/>
    <cellStyle name="60% - Акцент6 2 8" xfId="11382" xr:uid="{00000000-0005-0000-0000-0000E3220000}"/>
    <cellStyle name="60% - Акцент6 2 9" xfId="11383" xr:uid="{00000000-0005-0000-0000-0000E4220000}"/>
    <cellStyle name="60% - Акцент6 2_2011" xfId="11384" xr:uid="{00000000-0005-0000-0000-0000E5220000}"/>
    <cellStyle name="60% - Акцент6 3" xfId="4761" xr:uid="{00000000-0005-0000-0000-0000E6220000}"/>
    <cellStyle name="60% - Акцент6 4" xfId="11385" xr:uid="{00000000-0005-0000-0000-0000E7220000}"/>
    <cellStyle name="60% - Акцент6 5" xfId="11386" xr:uid="{00000000-0005-0000-0000-0000E8220000}"/>
    <cellStyle name="60% - Акцент6 6" xfId="11387" xr:uid="{00000000-0005-0000-0000-0000E9220000}"/>
    <cellStyle name="60% - Акцент6 7" xfId="11388" xr:uid="{00000000-0005-0000-0000-0000EA220000}"/>
    <cellStyle name="60% - Акцент6 8" xfId="11389" xr:uid="{00000000-0005-0000-0000-0000EB220000}"/>
    <cellStyle name="60% - Акцент6 9" xfId="11390" xr:uid="{00000000-0005-0000-0000-0000EC220000}"/>
    <cellStyle name="60% - アクセント 1" xfId="6798" xr:uid="{00000000-0005-0000-0000-0000ED220000}"/>
    <cellStyle name="60% - アクセント 2" xfId="6799" xr:uid="{00000000-0005-0000-0000-0000EE220000}"/>
    <cellStyle name="60% - アクセント 3" xfId="6800" xr:uid="{00000000-0005-0000-0000-0000EF220000}"/>
    <cellStyle name="60% - アクセント 4" xfId="6801" xr:uid="{00000000-0005-0000-0000-0000F0220000}"/>
    <cellStyle name="60% - アクセント 5" xfId="6802" xr:uid="{00000000-0005-0000-0000-0000F1220000}"/>
    <cellStyle name="60% - アクセント 6" xfId="6803" xr:uid="{00000000-0005-0000-0000-0000F2220000}"/>
    <cellStyle name="60% - 강조색1" xfId="11391" xr:uid="{00000000-0005-0000-0000-0000F3220000}"/>
    <cellStyle name="60% - 강조색1 2" xfId="11392" xr:uid="{00000000-0005-0000-0000-0000F4220000}"/>
    <cellStyle name="60% - 강조색2" xfId="11393" xr:uid="{00000000-0005-0000-0000-0000F5220000}"/>
    <cellStyle name="60% - 강조색2 2" xfId="11394" xr:uid="{00000000-0005-0000-0000-0000F6220000}"/>
    <cellStyle name="60% - 강조색3" xfId="11395" xr:uid="{00000000-0005-0000-0000-0000F7220000}"/>
    <cellStyle name="60% - 강조색3 2" xfId="11396" xr:uid="{00000000-0005-0000-0000-0000F8220000}"/>
    <cellStyle name="60% - 강조색4" xfId="11397" xr:uid="{00000000-0005-0000-0000-0000F9220000}"/>
    <cellStyle name="60% - 강조색4 2" xfId="11398" xr:uid="{00000000-0005-0000-0000-0000FA220000}"/>
    <cellStyle name="60% - 강조색5" xfId="11399" xr:uid="{00000000-0005-0000-0000-0000FB220000}"/>
    <cellStyle name="60% - 강조색5 2" xfId="11400" xr:uid="{00000000-0005-0000-0000-0000FC220000}"/>
    <cellStyle name="60% - 강조색6" xfId="11401" xr:uid="{00000000-0005-0000-0000-0000FD220000}"/>
    <cellStyle name="60% - 강조색6 2" xfId="11402" xr:uid="{00000000-0005-0000-0000-0000FE220000}"/>
    <cellStyle name="A???" xfId="11403" xr:uid="{00000000-0005-0000-0000-0000FF220000}"/>
    <cellStyle name="A???_x0005__x0014_" xfId="4762" xr:uid="{00000000-0005-0000-0000-000000230000}"/>
    <cellStyle name="A??? 2" xfId="11404" xr:uid="{00000000-0005-0000-0000-000001230000}"/>
    <cellStyle name="A???_x0005__x0014_ 2" xfId="11405" xr:uid="{00000000-0005-0000-0000-000002230000}"/>
    <cellStyle name="A???_x0005__x0014_ 3" xfId="11406" xr:uid="{00000000-0005-0000-0000-000003230000}"/>
    <cellStyle name="A???_x0005__x0014_ 4" xfId="11407" xr:uid="{00000000-0005-0000-0000-000004230000}"/>
    <cellStyle name="A???_x0005__x0014_ 5" xfId="11408" xr:uid="{00000000-0005-0000-0000-000005230000}"/>
    <cellStyle name="A????????n_??A???" xfId="4763" xr:uid="{00000000-0005-0000-0000-000006230000}"/>
    <cellStyle name="A??????C?" xfId="4764" xr:uid="{00000000-0005-0000-0000-000007230000}"/>
    <cellStyle name="A??????C? 2" xfId="11409" xr:uid="{00000000-0005-0000-0000-000008230000}"/>
    <cellStyle name="A?????A???" xfId="4765" xr:uid="{00000000-0005-0000-0000-000009230000}"/>
    <cellStyle name="A?????A??? 2" xfId="11410" xr:uid="{00000000-0005-0000-0000-00000A230000}"/>
    <cellStyle name="A?????o 4DR NB PHASE I ACT " xfId="4766" xr:uid="{00000000-0005-0000-0000-00000B230000}"/>
    <cellStyle name="A?????o 4DR NB PHASE I ACT  2" xfId="11411" xr:uid="{00000000-0005-0000-0000-00000C230000}"/>
    <cellStyle name="A?????o 4DR NB PHASE I ACT  3" xfId="11412" xr:uid="{00000000-0005-0000-0000-00000D230000}"/>
    <cellStyle name="A?????o 4DR NB PHASE I ACT  4" xfId="11413" xr:uid="{00000000-0005-0000-0000-00000E230000}"/>
    <cellStyle name="A?????o 4DR NB PHASE I ACT_??o 4DR NB PHASE I ACT " xfId="4767" xr:uid="{00000000-0005-0000-0000-00000F230000}"/>
    <cellStyle name="A????a???" xfId="4768" xr:uid="{00000000-0005-0000-0000-000010230000}"/>
    <cellStyle name="A????a??? 2" xfId="6526" xr:uid="{00000000-0005-0000-0000-000011230000}"/>
    <cellStyle name="A????a도??" xfId="4769" xr:uid="{00000000-0005-0000-0000-000012230000}"/>
    <cellStyle name="A????a도?? 2" xfId="6527" xr:uid="{00000000-0005-0000-0000-000013230000}"/>
    <cellStyle name="A????a도?? 3" xfId="11414" xr:uid="{00000000-0005-0000-0000-000014230000}"/>
    <cellStyle name="A????a도?? 4" xfId="11415" xr:uid="{00000000-0005-0000-0000-000015230000}"/>
    <cellStyle name="A????C??PL " xfId="4770" xr:uid="{00000000-0005-0000-0000-000016230000}"/>
    <cellStyle name="A????C??PL  2" xfId="11416" xr:uid="{00000000-0005-0000-0000-000017230000}"/>
    <cellStyle name="A????e?iAaCI?aA?" xfId="4771" xr:uid="{00000000-0005-0000-0000-000018230000}"/>
    <cellStyle name="A????e?iAaCI?aA? 2" xfId="11417" xr:uid="{00000000-0005-0000-0000-000019230000}"/>
    <cellStyle name="A???[0]_??A???" xfId="4772" xr:uid="{00000000-0005-0000-0000-00001A230000}"/>
    <cellStyle name="A???3?1차 " xfId="4773" xr:uid="{00000000-0005-0000-0000-00001B230000}"/>
    <cellStyle name="A???3?1차  2" xfId="11418" xr:uid="{00000000-0005-0000-0000-00001C230000}"/>
    <cellStyle name="A???98?A??(2)_98?a???" xfId="4774" xr:uid="{00000000-0005-0000-0000-00001D230000}"/>
    <cellStyle name="A???98?a???" xfId="4775" xr:uid="{00000000-0005-0000-0000-00001E230000}"/>
    <cellStyle name="A???98?a??? 2" xfId="11419" xr:uid="{00000000-0005-0000-0000-00001F230000}"/>
    <cellStyle name="A???98?a도??" xfId="4776" xr:uid="{00000000-0005-0000-0000-000020230000}"/>
    <cellStyle name="A???98?a도?? 2" xfId="11420" xr:uid="{00000000-0005-0000-0000-000021230000}"/>
    <cellStyle name="A???A???I1? CoE? " xfId="4777" xr:uid="{00000000-0005-0000-0000-000022230000}"/>
    <cellStyle name="A???A???I1? CoE?  2" xfId="11421" xr:uid="{00000000-0005-0000-0000-000023230000}"/>
    <cellStyle name="A???A???iCa_?e?iAaCI?aA?" xfId="4778" xr:uid="{00000000-0005-0000-0000-000024230000}"/>
    <cellStyle name="A???A?량?iCa_?e?iAaCI?aA?" xfId="4779" xr:uid="{00000000-0005-0000-0000-000025230000}"/>
    <cellStyle name="A???AoAUAy?C? " xfId="4780" xr:uid="{00000000-0005-0000-0000-000026230000}"/>
    <cellStyle name="A???AoAUAy?C?  2" xfId="11422" xr:uid="{00000000-0005-0000-0000-000027230000}"/>
    <cellStyle name="A???AoAUAy?C?  3" xfId="11423" xr:uid="{00000000-0005-0000-0000-000028230000}"/>
    <cellStyle name="A???AoAUAy캿C? " xfId="4781" xr:uid="{00000000-0005-0000-0000-000029230000}"/>
    <cellStyle name="A???AoAUAy캿C?  2" xfId="11424" xr:uid="{00000000-0005-0000-0000-00002A230000}"/>
    <cellStyle name="A???AoAUAy캿C?  3" xfId="11425" xr:uid="{00000000-0005-0000-0000-00002B230000}"/>
    <cellStyle name="A???AoAUAy캿C?  4" xfId="11426" xr:uid="{00000000-0005-0000-0000-00002C230000}"/>
    <cellStyle name="A???A쪨??I1컐 CoE? " xfId="4782" xr:uid="{00000000-0005-0000-0000-00002D230000}"/>
    <cellStyle name="A???A쪨??I1컐 CoE?  2" xfId="11427" xr:uid="{00000000-0005-0000-0000-00002E230000}"/>
    <cellStyle name="A???C?Ao_AoAUAy?C? " xfId="4783" xr:uid="{00000000-0005-0000-0000-00002F230000}"/>
    <cellStyle name="A???F006-1A? " xfId="4784" xr:uid="{00000000-0005-0000-0000-000030230000}"/>
    <cellStyle name="A???F006-1A?  2" xfId="11428" xr:uid="{00000000-0005-0000-0000-000031230000}"/>
    <cellStyle name="A???F006-1A?  3" xfId="11429" xr:uid="{00000000-0005-0000-0000-000032230000}"/>
    <cellStyle name="A???F006-1A?  4" xfId="11430" xr:uid="{00000000-0005-0000-0000-000033230000}"/>
    <cellStyle name="A???F008-1A?  " xfId="4785" xr:uid="{00000000-0005-0000-0000-000034230000}"/>
    <cellStyle name="A???F008-1A?   2" xfId="11431" xr:uid="{00000000-0005-0000-0000-000035230000}"/>
    <cellStyle name="A???F008-1A?   3" xfId="11432" xr:uid="{00000000-0005-0000-0000-000036230000}"/>
    <cellStyle name="A???F008-1A?   4" xfId="11433" xr:uid="{00000000-0005-0000-0000-000037230000}"/>
    <cellStyle name="A???INQUIRY ???A?Ao " xfId="4786" xr:uid="{00000000-0005-0000-0000-000038230000}"/>
    <cellStyle name="A???INQUIRY ???A?Ao  2" xfId="11434" xr:uid="{00000000-0005-0000-0000-000039230000}"/>
    <cellStyle name="A???T-100 ??o 4DR NB PHASE I " xfId="4787" xr:uid="{00000000-0005-0000-0000-00003A230000}"/>
    <cellStyle name="A???T-100 ??o 4DR NB PHASE I  2" xfId="11435" xr:uid="{00000000-0005-0000-0000-00003B230000}"/>
    <cellStyle name="A???T-100 AI?YAo?? TIMING " xfId="4788" xr:uid="{00000000-0005-0000-0000-00003C230000}"/>
    <cellStyle name="A???T-100 AI?YAo?? TIMING  2" xfId="11436" xr:uid="{00000000-0005-0000-0000-00003D230000}"/>
    <cellStyle name="A???V10 VARIATION MODEL SOP TIMING " xfId="4789" xr:uid="{00000000-0005-0000-0000-00003E230000}"/>
    <cellStyle name="A???V10 VARIATION MODEL SOP TIMING  2" xfId="11437" xr:uid="{00000000-0005-0000-0000-00003F230000}"/>
    <cellStyle name="A???컐?췈??n_??A???" xfId="4790" xr:uid="{00000000-0005-0000-0000-000040230000}"/>
    <cellStyle name="A???퍈팫캻C?" xfId="4791" xr:uid="{00000000-0005-0000-0000-000041230000}"/>
    <cellStyle name="A???퍈팫캻C? 2" xfId="11438" xr:uid="{00000000-0005-0000-0000-000042230000}"/>
    <cellStyle name="A??[0]_?3?1차 " xfId="4792" xr:uid="{00000000-0005-0000-0000-000043230000}"/>
    <cellStyle name="A??¶ [0]" xfId="4793" xr:uid="{00000000-0005-0000-0000-000044230000}"/>
    <cellStyle name="A??¶ [0] 2" xfId="11439" xr:uid="{00000000-0005-0000-0000-000045230000}"/>
    <cellStyle name="A??¶ [0] 3" xfId="11440" xr:uid="{00000000-0005-0000-0000-000046230000}"/>
    <cellStyle name="A??¶," xfId="11441" xr:uid="{00000000-0005-0000-0000-000047230000}"/>
    <cellStyle name="A??¶,_x0005__x0014_" xfId="4794" xr:uid="{00000000-0005-0000-0000-000048230000}"/>
    <cellStyle name="A??¶_???«??Aa" xfId="4795" xr:uid="{00000000-0005-0000-0000-000049230000}"/>
    <cellStyle name="A??3??4DR NB PHASE I ACT " xfId="4796" xr:uid="{00000000-0005-0000-0000-00004A230000}"/>
    <cellStyle name="A??3??4DR NB PHASE I ACT  2" xfId="11442" xr:uid="{00000000-0005-0000-0000-00004B230000}"/>
    <cellStyle name="A??3??4DR NB PHASE I ACT_3??4DR NB PHASE I ACT " xfId="4797" xr:uid="{00000000-0005-0000-0000-00004C230000}"/>
    <cellStyle name="A??A?A9?uBU " xfId="4798" xr:uid="{00000000-0005-0000-0000-00004D230000}"/>
    <cellStyle name="A??A?A9?uBU  2" xfId="11443" xr:uid="{00000000-0005-0000-0000-00004E230000}"/>
    <cellStyle name="A??F006-1차 " xfId="4799" xr:uid="{00000000-0005-0000-0000-00004F230000}"/>
    <cellStyle name="A??F006-1차  2" xfId="11444" xr:uid="{00000000-0005-0000-0000-000050230000}"/>
    <cellStyle name="A??F008-1차  " xfId="4800" xr:uid="{00000000-0005-0000-0000-000051230000}"/>
    <cellStyle name="A??F008-1차   2" xfId="11445" xr:uid="{00000000-0005-0000-0000-000052230000}"/>
    <cellStyle name="A??T-100 3??4DR NB PHASE I " xfId="4801" xr:uid="{00000000-0005-0000-0000-000053230000}"/>
    <cellStyle name="A??T-100 3??4DR NB PHASE I  2" xfId="11446" xr:uid="{00000000-0005-0000-0000-000054230000}"/>
    <cellStyle name="A??T-100 AI1北?a TIMING " xfId="4802" xr:uid="{00000000-0005-0000-0000-000055230000}"/>
    <cellStyle name="A??T-100 AI1北?a TIMING  2" xfId="11447" xr:uid="{00000000-0005-0000-0000-000056230000}"/>
    <cellStyle name="A??V10 VARIATION MODEL SOP TIMING " xfId="4803" xr:uid="{00000000-0005-0000-0000-000057230000}"/>
    <cellStyle name="A??V10 VARIATION MODEL SOP TIMING  2" xfId="11448" xr:uid="{00000000-0005-0000-0000-000058230000}"/>
    <cellStyle name="A¨­￠￢￠O [0]_¨uoAOCaA￠´¨oA¡io " xfId="11449" xr:uid="{00000000-0005-0000-0000-000059230000}"/>
    <cellStyle name="A¨­￠￢￠O_¨uoAOCaA￠´¨oA¡io " xfId="11450" xr:uid="{00000000-0005-0000-0000-00005A230000}"/>
    <cellStyle name="Aaia?iue" xfId="4804" xr:uid="{00000000-0005-0000-0000-00005B230000}"/>
    <cellStyle name="Aaia?iue [0]" xfId="4805" xr:uid="{00000000-0005-0000-0000-00005C230000}"/>
    <cellStyle name="Aaia?iue [0] 2" xfId="4806" xr:uid="{00000000-0005-0000-0000-00005D230000}"/>
    <cellStyle name="Aaia?iue [0] 2 2" xfId="11451" xr:uid="{00000000-0005-0000-0000-00005E230000}"/>
    <cellStyle name="Aaia?iue [0] 3" xfId="11452" xr:uid="{00000000-0005-0000-0000-00005F230000}"/>
    <cellStyle name="Aaia?iue [0] 4" xfId="11453" xr:uid="{00000000-0005-0000-0000-000060230000}"/>
    <cellStyle name="Aaia?iue 10" xfId="11454" xr:uid="{00000000-0005-0000-0000-000061230000}"/>
    <cellStyle name="Aaia?iue 11" xfId="11455" xr:uid="{00000000-0005-0000-0000-000062230000}"/>
    <cellStyle name="Aaia?iue 2" xfId="4807" xr:uid="{00000000-0005-0000-0000-000063230000}"/>
    <cellStyle name="Aaia?iue 2 2" xfId="11456" xr:uid="{00000000-0005-0000-0000-000064230000}"/>
    <cellStyle name="Aaia?iue 3" xfId="4808" xr:uid="{00000000-0005-0000-0000-000065230000}"/>
    <cellStyle name="Aaia?iue 3 2" xfId="11457" xr:uid="{00000000-0005-0000-0000-000066230000}"/>
    <cellStyle name="Aaia?iue 4" xfId="11458" xr:uid="{00000000-0005-0000-0000-000067230000}"/>
    <cellStyle name="Aaia?iue 5" xfId="11459" xr:uid="{00000000-0005-0000-0000-000068230000}"/>
    <cellStyle name="Aaia?iue 6" xfId="11460" xr:uid="{00000000-0005-0000-0000-000069230000}"/>
    <cellStyle name="Aaia?iue 7" xfId="11461" xr:uid="{00000000-0005-0000-0000-00006A230000}"/>
    <cellStyle name="Aaia?iue 8" xfId="11462" xr:uid="{00000000-0005-0000-0000-00006B230000}"/>
    <cellStyle name="Aaia?iue 9" xfId="11463" xr:uid="{00000000-0005-0000-0000-00006C230000}"/>
    <cellStyle name="Aaia?iue_,, 255 якуни" xfId="4809" xr:uid="{00000000-0005-0000-0000-00006D230000}"/>
    <cellStyle name="Äåíåæíûé" xfId="4810" xr:uid="{00000000-0005-0000-0000-00006E230000}"/>
    <cellStyle name="Äåíåæíûé [0]" xfId="4811" xr:uid="{00000000-0005-0000-0000-00006F230000}"/>
    <cellStyle name="Äåíåæíûé_05,06,2007 йилга сводка Дустлик 2" xfId="4812" xr:uid="{00000000-0005-0000-0000-000070230000}"/>
    <cellStyle name="Accent1" xfId="4813" xr:uid="{00000000-0005-0000-0000-000071230000}"/>
    <cellStyle name="Accent1 - 20%" xfId="4814" xr:uid="{00000000-0005-0000-0000-000072230000}"/>
    <cellStyle name="Accent1 - 20% 2" xfId="4815" xr:uid="{00000000-0005-0000-0000-000073230000}"/>
    <cellStyle name="Accent1 - 20% 2 2" xfId="4816" xr:uid="{00000000-0005-0000-0000-000074230000}"/>
    <cellStyle name="Accent1 - 20% 2 2 2" xfId="4817" xr:uid="{00000000-0005-0000-0000-000075230000}"/>
    <cellStyle name="Accent1 - 20% 2 2 2 2" xfId="6804" xr:uid="{00000000-0005-0000-0000-000076230000}"/>
    <cellStyle name="Accent1 - 20% 2 2 2_Ввод в 2015г посл." xfId="6805" xr:uid="{00000000-0005-0000-0000-000077230000}"/>
    <cellStyle name="Accent1 - 20% 2 2 3" xfId="6806" xr:uid="{00000000-0005-0000-0000-000078230000}"/>
    <cellStyle name="Accent1 - 20% 2 2_Ввод в 2015г посл." xfId="6807" xr:uid="{00000000-0005-0000-0000-000079230000}"/>
    <cellStyle name="Accent1 - 20% 2 3" xfId="4818" xr:uid="{00000000-0005-0000-0000-00007A230000}"/>
    <cellStyle name="Accent1 - 20% 2 3 2" xfId="6808" xr:uid="{00000000-0005-0000-0000-00007B230000}"/>
    <cellStyle name="Accent1 - 20% 2 3_Ввод в 2015г посл." xfId="6809" xr:uid="{00000000-0005-0000-0000-00007C230000}"/>
    <cellStyle name="Accent1 - 20% 2 4" xfId="6810" xr:uid="{00000000-0005-0000-0000-00007D230000}"/>
    <cellStyle name="Accent1 - 20% 2_Ввод в 2013г_пос_146" xfId="4819" xr:uid="{00000000-0005-0000-0000-00007E230000}"/>
    <cellStyle name="Accent1 - 20% 3" xfId="4820" xr:uid="{00000000-0005-0000-0000-00007F230000}"/>
    <cellStyle name="Accent1 - 20% 3 2" xfId="4821" xr:uid="{00000000-0005-0000-0000-000080230000}"/>
    <cellStyle name="Accent1 - 20% 3 2 2" xfId="6811" xr:uid="{00000000-0005-0000-0000-000081230000}"/>
    <cellStyle name="Accent1 - 20% 3 2_Ввод в 2015г посл." xfId="6812" xr:uid="{00000000-0005-0000-0000-000082230000}"/>
    <cellStyle name="Accent1 - 20% 3 3" xfId="6813" xr:uid="{00000000-0005-0000-0000-000083230000}"/>
    <cellStyle name="Accent1 - 20% 3_Ввод в 2015г посл." xfId="6814" xr:uid="{00000000-0005-0000-0000-000084230000}"/>
    <cellStyle name="Accent1 - 20% 4" xfId="4822" xr:uid="{00000000-0005-0000-0000-000085230000}"/>
    <cellStyle name="Accent1 - 20% 4 2" xfId="6815" xr:uid="{00000000-0005-0000-0000-000086230000}"/>
    <cellStyle name="Accent1 - 20% 4_Ввод в 2015г посл." xfId="6816" xr:uid="{00000000-0005-0000-0000-000087230000}"/>
    <cellStyle name="Accent1 - 20% 5" xfId="6817" xr:uid="{00000000-0005-0000-0000-000088230000}"/>
    <cellStyle name="Accent1 - 20%_2014-1кв" xfId="11464" xr:uid="{00000000-0005-0000-0000-000089230000}"/>
    <cellStyle name="Accent1 - 40%" xfId="4823" xr:uid="{00000000-0005-0000-0000-00008A230000}"/>
    <cellStyle name="Accent1 - 40% 2" xfId="4824" xr:uid="{00000000-0005-0000-0000-00008B230000}"/>
    <cellStyle name="Accent1 - 40% 2 2" xfId="4825" xr:uid="{00000000-0005-0000-0000-00008C230000}"/>
    <cellStyle name="Accent1 - 40% 2 2 2" xfId="4826" xr:uid="{00000000-0005-0000-0000-00008D230000}"/>
    <cellStyle name="Accent1 - 40% 2 2 2 2" xfId="6818" xr:uid="{00000000-0005-0000-0000-00008E230000}"/>
    <cellStyle name="Accent1 - 40% 2 2 2_Ввод в 2015г посл." xfId="6819" xr:uid="{00000000-0005-0000-0000-00008F230000}"/>
    <cellStyle name="Accent1 - 40% 2 2 3" xfId="6820" xr:uid="{00000000-0005-0000-0000-000090230000}"/>
    <cellStyle name="Accent1 - 40% 2 2_Ввод в 2015г посл." xfId="6821" xr:uid="{00000000-0005-0000-0000-000091230000}"/>
    <cellStyle name="Accent1 - 40% 2 3" xfId="4827" xr:uid="{00000000-0005-0000-0000-000092230000}"/>
    <cellStyle name="Accent1 - 40% 2 3 2" xfId="6822" xr:uid="{00000000-0005-0000-0000-000093230000}"/>
    <cellStyle name="Accent1 - 40% 2 3_Ввод в 2015г посл." xfId="6823" xr:uid="{00000000-0005-0000-0000-000094230000}"/>
    <cellStyle name="Accent1 - 40% 2 4" xfId="6824" xr:uid="{00000000-0005-0000-0000-000095230000}"/>
    <cellStyle name="Accent1 - 40% 2_Ввод в 2013г_пос_146" xfId="4828" xr:uid="{00000000-0005-0000-0000-000096230000}"/>
    <cellStyle name="Accent1 - 40% 3" xfId="4829" xr:uid="{00000000-0005-0000-0000-000097230000}"/>
    <cellStyle name="Accent1 - 40% 3 2" xfId="4830" xr:uid="{00000000-0005-0000-0000-000098230000}"/>
    <cellStyle name="Accent1 - 40% 3 2 2" xfId="6825" xr:uid="{00000000-0005-0000-0000-000099230000}"/>
    <cellStyle name="Accent1 - 40% 3 2_Ввод в 2015г посл." xfId="6826" xr:uid="{00000000-0005-0000-0000-00009A230000}"/>
    <cellStyle name="Accent1 - 40% 3 3" xfId="6827" xr:uid="{00000000-0005-0000-0000-00009B230000}"/>
    <cellStyle name="Accent1 - 40% 3_Ввод в 2015г посл." xfId="6828" xr:uid="{00000000-0005-0000-0000-00009C230000}"/>
    <cellStyle name="Accent1 - 40% 4" xfId="4831" xr:uid="{00000000-0005-0000-0000-00009D230000}"/>
    <cellStyle name="Accent1 - 40% 4 2" xfId="6829" xr:uid="{00000000-0005-0000-0000-00009E230000}"/>
    <cellStyle name="Accent1 - 40% 4_Ввод в 2015г посл." xfId="6830" xr:uid="{00000000-0005-0000-0000-00009F230000}"/>
    <cellStyle name="Accent1 - 40% 5" xfId="6831" xr:uid="{00000000-0005-0000-0000-0000A0230000}"/>
    <cellStyle name="Accent1 - 40%_2014-1кв" xfId="11465" xr:uid="{00000000-0005-0000-0000-0000A1230000}"/>
    <cellStyle name="Accent1 - 60%" xfId="4832" xr:uid="{00000000-0005-0000-0000-0000A2230000}"/>
    <cellStyle name="Accent1 - 60% 2" xfId="4833" xr:uid="{00000000-0005-0000-0000-0000A3230000}"/>
    <cellStyle name="Accent1 - 60% 2 2" xfId="4834" xr:uid="{00000000-0005-0000-0000-0000A4230000}"/>
    <cellStyle name="Accent1 - 60% 2 2 2" xfId="4835" xr:uid="{00000000-0005-0000-0000-0000A5230000}"/>
    <cellStyle name="Accent1 - 60% 2 2 2 2" xfId="6832" xr:uid="{00000000-0005-0000-0000-0000A6230000}"/>
    <cellStyle name="Accent1 - 60% 2 2 2_Ввод в 2015г посл." xfId="6833" xr:uid="{00000000-0005-0000-0000-0000A7230000}"/>
    <cellStyle name="Accent1 - 60% 2 2 3" xfId="6834" xr:uid="{00000000-0005-0000-0000-0000A8230000}"/>
    <cellStyle name="Accent1 - 60% 2 2_Ввод в 2015г посл." xfId="6835" xr:uid="{00000000-0005-0000-0000-0000A9230000}"/>
    <cellStyle name="Accent1 - 60% 2 3" xfId="4836" xr:uid="{00000000-0005-0000-0000-0000AA230000}"/>
    <cellStyle name="Accent1 - 60% 2 3 2" xfId="6836" xr:uid="{00000000-0005-0000-0000-0000AB230000}"/>
    <cellStyle name="Accent1 - 60% 2 3_Ввод в 2015г посл." xfId="6837" xr:uid="{00000000-0005-0000-0000-0000AC230000}"/>
    <cellStyle name="Accent1 - 60% 2 4" xfId="6838" xr:uid="{00000000-0005-0000-0000-0000AD230000}"/>
    <cellStyle name="Accent1 - 60% 2_Ввод в 2013г_пос_146" xfId="4837" xr:uid="{00000000-0005-0000-0000-0000AE230000}"/>
    <cellStyle name="Accent1 - 60% 3" xfId="4838" xr:uid="{00000000-0005-0000-0000-0000AF230000}"/>
    <cellStyle name="Accent1 - 60% 3 2" xfId="4839" xr:uid="{00000000-0005-0000-0000-0000B0230000}"/>
    <cellStyle name="Accent1 - 60% 3 2 2" xfId="6839" xr:uid="{00000000-0005-0000-0000-0000B1230000}"/>
    <cellStyle name="Accent1 - 60% 3 2_Ввод в 2015г посл." xfId="6840" xr:uid="{00000000-0005-0000-0000-0000B2230000}"/>
    <cellStyle name="Accent1 - 60% 3 3" xfId="6841" xr:uid="{00000000-0005-0000-0000-0000B3230000}"/>
    <cellStyle name="Accent1 - 60% 3_Ввод в 2015г посл." xfId="6842" xr:uid="{00000000-0005-0000-0000-0000B4230000}"/>
    <cellStyle name="Accent1 - 60%_база" xfId="4840" xr:uid="{00000000-0005-0000-0000-0000B5230000}"/>
    <cellStyle name="Accent1 10" xfId="11466" xr:uid="{00000000-0005-0000-0000-0000B6230000}"/>
    <cellStyle name="Accent1 2" xfId="4841" xr:uid="{00000000-0005-0000-0000-0000B7230000}"/>
    <cellStyle name="Accent1 2 2" xfId="4842" xr:uid="{00000000-0005-0000-0000-0000B8230000}"/>
    <cellStyle name="Accent1 2 2 2" xfId="4843" xr:uid="{00000000-0005-0000-0000-0000B9230000}"/>
    <cellStyle name="Accent1 2 2 2 2" xfId="6843" xr:uid="{00000000-0005-0000-0000-0000BA230000}"/>
    <cellStyle name="Accent1 2 2 2_Ввод в 2015г посл." xfId="6844" xr:uid="{00000000-0005-0000-0000-0000BB230000}"/>
    <cellStyle name="Accent1 2 2 3" xfId="6845" xr:uid="{00000000-0005-0000-0000-0000BC230000}"/>
    <cellStyle name="Accent1 2 2_Ввод в 2015г посл." xfId="6846" xr:uid="{00000000-0005-0000-0000-0000BD230000}"/>
    <cellStyle name="Accent1 2 3" xfId="4844" xr:uid="{00000000-0005-0000-0000-0000BE230000}"/>
    <cellStyle name="Accent1 2 3 2" xfId="6847" xr:uid="{00000000-0005-0000-0000-0000BF230000}"/>
    <cellStyle name="Accent1 2 3_Ввод в 2015г посл." xfId="6848" xr:uid="{00000000-0005-0000-0000-0000C0230000}"/>
    <cellStyle name="Accent1 2 4" xfId="6849" xr:uid="{00000000-0005-0000-0000-0000C1230000}"/>
    <cellStyle name="Accent1 2_Ввод в 2013г_пос_146" xfId="4845" xr:uid="{00000000-0005-0000-0000-0000C2230000}"/>
    <cellStyle name="Accent1 3" xfId="4846" xr:uid="{00000000-0005-0000-0000-0000C3230000}"/>
    <cellStyle name="Accent1 3 2" xfId="4847" xr:uid="{00000000-0005-0000-0000-0000C4230000}"/>
    <cellStyle name="Accent1 3 2 2" xfId="4848" xr:uid="{00000000-0005-0000-0000-0000C5230000}"/>
    <cellStyle name="Accent1 3 2 2 2" xfId="6850" xr:uid="{00000000-0005-0000-0000-0000C6230000}"/>
    <cellStyle name="Accent1 3 2 2_Ввод в 2015г посл." xfId="6851" xr:uid="{00000000-0005-0000-0000-0000C7230000}"/>
    <cellStyle name="Accent1 3 2 3" xfId="6852" xr:uid="{00000000-0005-0000-0000-0000C8230000}"/>
    <cellStyle name="Accent1 3 2_Ввод в 2015г посл." xfId="6853" xr:uid="{00000000-0005-0000-0000-0000C9230000}"/>
    <cellStyle name="Accent1 3 3" xfId="4849" xr:uid="{00000000-0005-0000-0000-0000CA230000}"/>
    <cellStyle name="Accent1 3 3 2" xfId="6854" xr:uid="{00000000-0005-0000-0000-0000CB230000}"/>
    <cellStyle name="Accent1 3 3_Ввод в 2015г посл." xfId="6855" xr:uid="{00000000-0005-0000-0000-0000CC230000}"/>
    <cellStyle name="Accent1 3 4" xfId="6856" xr:uid="{00000000-0005-0000-0000-0000CD230000}"/>
    <cellStyle name="Accent1 3_Ввод в 2013г_пос_146" xfId="4850" xr:uid="{00000000-0005-0000-0000-0000CE230000}"/>
    <cellStyle name="Accent1 4" xfId="4851" xr:uid="{00000000-0005-0000-0000-0000CF230000}"/>
    <cellStyle name="Accent1 4 2" xfId="4852" xr:uid="{00000000-0005-0000-0000-0000D0230000}"/>
    <cellStyle name="Accent1 4 2 2" xfId="6857" xr:uid="{00000000-0005-0000-0000-0000D1230000}"/>
    <cellStyle name="Accent1 4 2_Ввод в 2015г посл." xfId="6858" xr:uid="{00000000-0005-0000-0000-0000D2230000}"/>
    <cellStyle name="Accent1 4 3" xfId="6859" xr:uid="{00000000-0005-0000-0000-0000D3230000}"/>
    <cellStyle name="Accent1 4_Ввод в 2015г посл." xfId="6860" xr:uid="{00000000-0005-0000-0000-0000D4230000}"/>
    <cellStyle name="Accent1 5" xfId="4853" xr:uid="{00000000-0005-0000-0000-0000D5230000}"/>
    <cellStyle name="Accent1 5 2" xfId="6861" xr:uid="{00000000-0005-0000-0000-0000D6230000}"/>
    <cellStyle name="Accent1 5_Ввод в 2015г посл." xfId="6862" xr:uid="{00000000-0005-0000-0000-0000D7230000}"/>
    <cellStyle name="Accent1 6" xfId="4854" xr:uid="{00000000-0005-0000-0000-0000D8230000}"/>
    <cellStyle name="Accent1 6 2" xfId="6863" xr:uid="{00000000-0005-0000-0000-0000D9230000}"/>
    <cellStyle name="Accent1 6_Ввод в 2015г посл." xfId="6864" xr:uid="{00000000-0005-0000-0000-0000DA230000}"/>
    <cellStyle name="Accent1 7" xfId="4855" xr:uid="{00000000-0005-0000-0000-0000DB230000}"/>
    <cellStyle name="Accent1 8" xfId="11467" xr:uid="{00000000-0005-0000-0000-0000DC230000}"/>
    <cellStyle name="Accent1 9" xfId="11468" xr:uid="{00000000-0005-0000-0000-0000DD230000}"/>
    <cellStyle name="Accent1_01 МЕСЯЦЕВ_ИМОМУ" xfId="11469" xr:uid="{00000000-0005-0000-0000-0000DE230000}"/>
    <cellStyle name="Accent2" xfId="4856" xr:uid="{00000000-0005-0000-0000-0000DF230000}"/>
    <cellStyle name="Accent2 - 20%" xfId="4857" xr:uid="{00000000-0005-0000-0000-0000E0230000}"/>
    <cellStyle name="Accent2 - 20% 2" xfId="4858" xr:uid="{00000000-0005-0000-0000-0000E1230000}"/>
    <cellStyle name="Accent2 - 20% 2 2" xfId="4859" xr:uid="{00000000-0005-0000-0000-0000E2230000}"/>
    <cellStyle name="Accent2 - 20% 2 2 2" xfId="4860" xr:uid="{00000000-0005-0000-0000-0000E3230000}"/>
    <cellStyle name="Accent2 - 20% 2 2 2 2" xfId="6865" xr:uid="{00000000-0005-0000-0000-0000E4230000}"/>
    <cellStyle name="Accent2 - 20% 2 2 2_Ввод в 2015г посл." xfId="6866" xr:uid="{00000000-0005-0000-0000-0000E5230000}"/>
    <cellStyle name="Accent2 - 20% 2 2 3" xfId="6867" xr:uid="{00000000-0005-0000-0000-0000E6230000}"/>
    <cellStyle name="Accent2 - 20% 2 2_Ввод в 2015г посл." xfId="6868" xr:uid="{00000000-0005-0000-0000-0000E7230000}"/>
    <cellStyle name="Accent2 - 20% 2 3" xfId="4861" xr:uid="{00000000-0005-0000-0000-0000E8230000}"/>
    <cellStyle name="Accent2 - 20% 2 3 2" xfId="6869" xr:uid="{00000000-0005-0000-0000-0000E9230000}"/>
    <cellStyle name="Accent2 - 20% 2 3_Ввод в 2015г посл." xfId="6870" xr:uid="{00000000-0005-0000-0000-0000EA230000}"/>
    <cellStyle name="Accent2 - 20% 2 4" xfId="6871" xr:uid="{00000000-0005-0000-0000-0000EB230000}"/>
    <cellStyle name="Accent2 - 20% 2_Ввод в 2013г_пос_146" xfId="4862" xr:uid="{00000000-0005-0000-0000-0000EC230000}"/>
    <cellStyle name="Accent2 - 20% 3" xfId="4863" xr:uid="{00000000-0005-0000-0000-0000ED230000}"/>
    <cellStyle name="Accent2 - 20% 3 2" xfId="4864" xr:uid="{00000000-0005-0000-0000-0000EE230000}"/>
    <cellStyle name="Accent2 - 20% 3 2 2" xfId="6872" xr:uid="{00000000-0005-0000-0000-0000EF230000}"/>
    <cellStyle name="Accent2 - 20% 3 2_Ввод в 2015г посл." xfId="6873" xr:uid="{00000000-0005-0000-0000-0000F0230000}"/>
    <cellStyle name="Accent2 - 20% 3 3" xfId="6874" xr:uid="{00000000-0005-0000-0000-0000F1230000}"/>
    <cellStyle name="Accent2 - 20% 3_Ввод в 2015г посл." xfId="6875" xr:uid="{00000000-0005-0000-0000-0000F2230000}"/>
    <cellStyle name="Accent2 - 20% 4" xfId="4865" xr:uid="{00000000-0005-0000-0000-0000F3230000}"/>
    <cellStyle name="Accent2 - 20% 4 2" xfId="6876" xr:uid="{00000000-0005-0000-0000-0000F4230000}"/>
    <cellStyle name="Accent2 - 20% 4_Ввод в 2015г посл." xfId="6877" xr:uid="{00000000-0005-0000-0000-0000F5230000}"/>
    <cellStyle name="Accent2 - 20% 5" xfId="6878" xr:uid="{00000000-0005-0000-0000-0000F6230000}"/>
    <cellStyle name="Accent2 - 20%_2014-1кв" xfId="11470" xr:uid="{00000000-0005-0000-0000-0000F7230000}"/>
    <cellStyle name="Accent2 - 40%" xfId="4866" xr:uid="{00000000-0005-0000-0000-0000F8230000}"/>
    <cellStyle name="Accent2 - 40% 2" xfId="4867" xr:uid="{00000000-0005-0000-0000-0000F9230000}"/>
    <cellStyle name="Accent2 - 40% 2 2" xfId="4868" xr:uid="{00000000-0005-0000-0000-0000FA230000}"/>
    <cellStyle name="Accent2 - 40% 2 2 2" xfId="4869" xr:uid="{00000000-0005-0000-0000-0000FB230000}"/>
    <cellStyle name="Accent2 - 40% 2 2 2 2" xfId="6879" xr:uid="{00000000-0005-0000-0000-0000FC230000}"/>
    <cellStyle name="Accent2 - 40% 2 2 2_Ввод в 2015г посл." xfId="6880" xr:uid="{00000000-0005-0000-0000-0000FD230000}"/>
    <cellStyle name="Accent2 - 40% 2 2 3" xfId="6881" xr:uid="{00000000-0005-0000-0000-0000FE230000}"/>
    <cellStyle name="Accent2 - 40% 2 2_Ввод в 2015г посл." xfId="6882" xr:uid="{00000000-0005-0000-0000-0000FF230000}"/>
    <cellStyle name="Accent2 - 40% 2 3" xfId="4870" xr:uid="{00000000-0005-0000-0000-000000240000}"/>
    <cellStyle name="Accent2 - 40% 2 3 2" xfId="6883" xr:uid="{00000000-0005-0000-0000-000001240000}"/>
    <cellStyle name="Accent2 - 40% 2 3_Ввод в 2015г посл." xfId="6884" xr:uid="{00000000-0005-0000-0000-000002240000}"/>
    <cellStyle name="Accent2 - 40% 2 4" xfId="6885" xr:uid="{00000000-0005-0000-0000-000003240000}"/>
    <cellStyle name="Accent2 - 40% 2_Ввод в 2013г_пос_146" xfId="4871" xr:uid="{00000000-0005-0000-0000-000004240000}"/>
    <cellStyle name="Accent2 - 40% 3" xfId="4872" xr:uid="{00000000-0005-0000-0000-000005240000}"/>
    <cellStyle name="Accent2 - 40% 3 2" xfId="4873" xr:uid="{00000000-0005-0000-0000-000006240000}"/>
    <cellStyle name="Accent2 - 40% 3 2 2" xfId="6886" xr:uid="{00000000-0005-0000-0000-000007240000}"/>
    <cellStyle name="Accent2 - 40% 3 2_Ввод в 2015г посл." xfId="6887" xr:uid="{00000000-0005-0000-0000-000008240000}"/>
    <cellStyle name="Accent2 - 40% 3 3" xfId="6888" xr:uid="{00000000-0005-0000-0000-000009240000}"/>
    <cellStyle name="Accent2 - 40% 3_Ввод в 2015г посл." xfId="6889" xr:uid="{00000000-0005-0000-0000-00000A240000}"/>
    <cellStyle name="Accent2 - 40% 4" xfId="4874" xr:uid="{00000000-0005-0000-0000-00000B240000}"/>
    <cellStyle name="Accent2 - 40% 4 2" xfId="6890" xr:uid="{00000000-0005-0000-0000-00000C240000}"/>
    <cellStyle name="Accent2 - 40% 4_Ввод в 2015г посл." xfId="6891" xr:uid="{00000000-0005-0000-0000-00000D240000}"/>
    <cellStyle name="Accent2 - 40% 5" xfId="6892" xr:uid="{00000000-0005-0000-0000-00000E240000}"/>
    <cellStyle name="Accent2 - 40%_2014-1кв" xfId="11471" xr:uid="{00000000-0005-0000-0000-00000F240000}"/>
    <cellStyle name="Accent2 - 60%" xfId="4875" xr:uid="{00000000-0005-0000-0000-000010240000}"/>
    <cellStyle name="Accent2 - 60% 2" xfId="4876" xr:uid="{00000000-0005-0000-0000-000011240000}"/>
    <cellStyle name="Accent2 - 60% 2 2" xfId="4877" xr:uid="{00000000-0005-0000-0000-000012240000}"/>
    <cellStyle name="Accent2 - 60% 2 2 2" xfId="4878" xr:uid="{00000000-0005-0000-0000-000013240000}"/>
    <cellStyle name="Accent2 - 60% 2 2 2 2" xfId="6893" xr:uid="{00000000-0005-0000-0000-000014240000}"/>
    <cellStyle name="Accent2 - 60% 2 2 2_Ввод в 2015г посл." xfId="6894" xr:uid="{00000000-0005-0000-0000-000015240000}"/>
    <cellStyle name="Accent2 - 60% 2 2 3" xfId="6895" xr:uid="{00000000-0005-0000-0000-000016240000}"/>
    <cellStyle name="Accent2 - 60% 2 2_Ввод в 2015г посл." xfId="6896" xr:uid="{00000000-0005-0000-0000-000017240000}"/>
    <cellStyle name="Accent2 - 60% 2 3" xfId="4879" xr:uid="{00000000-0005-0000-0000-000018240000}"/>
    <cellStyle name="Accent2 - 60% 2 3 2" xfId="6897" xr:uid="{00000000-0005-0000-0000-000019240000}"/>
    <cellStyle name="Accent2 - 60% 2 3_Ввод в 2015г посл." xfId="6898" xr:uid="{00000000-0005-0000-0000-00001A240000}"/>
    <cellStyle name="Accent2 - 60% 2 4" xfId="6899" xr:uid="{00000000-0005-0000-0000-00001B240000}"/>
    <cellStyle name="Accent2 - 60% 2_Ввод в 2013г_пос_146" xfId="4880" xr:uid="{00000000-0005-0000-0000-00001C240000}"/>
    <cellStyle name="Accent2 - 60% 3" xfId="4881" xr:uid="{00000000-0005-0000-0000-00001D240000}"/>
    <cellStyle name="Accent2 - 60% 3 2" xfId="4882" xr:uid="{00000000-0005-0000-0000-00001E240000}"/>
    <cellStyle name="Accent2 - 60% 3 2 2" xfId="6900" xr:uid="{00000000-0005-0000-0000-00001F240000}"/>
    <cellStyle name="Accent2 - 60% 3 2_Ввод в 2015г посл." xfId="6901" xr:uid="{00000000-0005-0000-0000-000020240000}"/>
    <cellStyle name="Accent2 - 60% 3 3" xfId="6902" xr:uid="{00000000-0005-0000-0000-000021240000}"/>
    <cellStyle name="Accent2 - 60% 3_Ввод в 2015г посл." xfId="6903" xr:uid="{00000000-0005-0000-0000-000022240000}"/>
    <cellStyle name="Accent2 - 60%_база" xfId="4883" xr:uid="{00000000-0005-0000-0000-000023240000}"/>
    <cellStyle name="Accent2 10" xfId="11472" xr:uid="{00000000-0005-0000-0000-000024240000}"/>
    <cellStyle name="Accent2 2" xfId="4884" xr:uid="{00000000-0005-0000-0000-000025240000}"/>
    <cellStyle name="Accent2 2 2" xfId="4885" xr:uid="{00000000-0005-0000-0000-000026240000}"/>
    <cellStyle name="Accent2 2 2 2" xfId="4886" xr:uid="{00000000-0005-0000-0000-000027240000}"/>
    <cellStyle name="Accent2 2 2 2 2" xfId="6904" xr:uid="{00000000-0005-0000-0000-000028240000}"/>
    <cellStyle name="Accent2 2 2 2_Ввод в 2015г посл." xfId="6905" xr:uid="{00000000-0005-0000-0000-000029240000}"/>
    <cellStyle name="Accent2 2 2 3" xfId="6906" xr:uid="{00000000-0005-0000-0000-00002A240000}"/>
    <cellStyle name="Accent2 2 2_Ввод в 2015г посл." xfId="6907" xr:uid="{00000000-0005-0000-0000-00002B240000}"/>
    <cellStyle name="Accent2 2 3" xfId="4887" xr:uid="{00000000-0005-0000-0000-00002C240000}"/>
    <cellStyle name="Accent2 2 3 2" xfId="6908" xr:uid="{00000000-0005-0000-0000-00002D240000}"/>
    <cellStyle name="Accent2 2 3_Ввод в 2015г посл." xfId="6909" xr:uid="{00000000-0005-0000-0000-00002E240000}"/>
    <cellStyle name="Accent2 2 4" xfId="6910" xr:uid="{00000000-0005-0000-0000-00002F240000}"/>
    <cellStyle name="Accent2 2_Ввод в 2013г_пос_146" xfId="4888" xr:uid="{00000000-0005-0000-0000-000030240000}"/>
    <cellStyle name="Accent2 3" xfId="4889" xr:uid="{00000000-0005-0000-0000-000031240000}"/>
    <cellStyle name="Accent2 3 2" xfId="4890" xr:uid="{00000000-0005-0000-0000-000032240000}"/>
    <cellStyle name="Accent2 3 2 2" xfId="4891" xr:uid="{00000000-0005-0000-0000-000033240000}"/>
    <cellStyle name="Accent2 3 2 2 2" xfId="6911" xr:uid="{00000000-0005-0000-0000-000034240000}"/>
    <cellStyle name="Accent2 3 2 2_Ввод в 2015г посл." xfId="6912" xr:uid="{00000000-0005-0000-0000-000035240000}"/>
    <cellStyle name="Accent2 3 2 3" xfId="6913" xr:uid="{00000000-0005-0000-0000-000036240000}"/>
    <cellStyle name="Accent2 3 2_Ввод в 2015г посл." xfId="6914" xr:uid="{00000000-0005-0000-0000-000037240000}"/>
    <cellStyle name="Accent2 3 3" xfId="4892" xr:uid="{00000000-0005-0000-0000-000038240000}"/>
    <cellStyle name="Accent2 3 3 2" xfId="6915" xr:uid="{00000000-0005-0000-0000-000039240000}"/>
    <cellStyle name="Accent2 3 3_Ввод в 2015г посл." xfId="6916" xr:uid="{00000000-0005-0000-0000-00003A240000}"/>
    <cellStyle name="Accent2 3 4" xfId="6917" xr:uid="{00000000-0005-0000-0000-00003B240000}"/>
    <cellStyle name="Accent2 3_Ввод в 2013г_пос_146" xfId="4893" xr:uid="{00000000-0005-0000-0000-00003C240000}"/>
    <cellStyle name="Accent2 4" xfId="4894" xr:uid="{00000000-0005-0000-0000-00003D240000}"/>
    <cellStyle name="Accent2 4 2" xfId="4895" xr:uid="{00000000-0005-0000-0000-00003E240000}"/>
    <cellStyle name="Accent2 4 2 2" xfId="6918" xr:uid="{00000000-0005-0000-0000-00003F240000}"/>
    <cellStyle name="Accent2 4 2_Ввод в 2015г посл." xfId="6919" xr:uid="{00000000-0005-0000-0000-000040240000}"/>
    <cellStyle name="Accent2 4 3" xfId="6920" xr:uid="{00000000-0005-0000-0000-000041240000}"/>
    <cellStyle name="Accent2 4_Ввод в 2015г посл." xfId="6921" xr:uid="{00000000-0005-0000-0000-000042240000}"/>
    <cellStyle name="Accent2 5" xfId="4896" xr:uid="{00000000-0005-0000-0000-000043240000}"/>
    <cellStyle name="Accent2 5 2" xfId="6922" xr:uid="{00000000-0005-0000-0000-000044240000}"/>
    <cellStyle name="Accent2 5_Ввод в 2015г посл." xfId="6923" xr:uid="{00000000-0005-0000-0000-000045240000}"/>
    <cellStyle name="Accent2 6" xfId="4897" xr:uid="{00000000-0005-0000-0000-000046240000}"/>
    <cellStyle name="Accent2 6 2" xfId="6924" xr:uid="{00000000-0005-0000-0000-000047240000}"/>
    <cellStyle name="Accent2 6_Ввод в 2015г посл." xfId="6925" xr:uid="{00000000-0005-0000-0000-000048240000}"/>
    <cellStyle name="Accent2 7" xfId="4898" xr:uid="{00000000-0005-0000-0000-000049240000}"/>
    <cellStyle name="Accent2 8" xfId="11473" xr:uid="{00000000-0005-0000-0000-00004A240000}"/>
    <cellStyle name="Accent2 9" xfId="11474" xr:uid="{00000000-0005-0000-0000-00004B240000}"/>
    <cellStyle name="Accent2_01 МЕСЯЦЕВ_ИМОМУ" xfId="11475" xr:uid="{00000000-0005-0000-0000-00004C240000}"/>
    <cellStyle name="Accent3" xfId="4899" xr:uid="{00000000-0005-0000-0000-00004D240000}"/>
    <cellStyle name="Accent3 - 20%" xfId="4900" xr:uid="{00000000-0005-0000-0000-00004E240000}"/>
    <cellStyle name="Accent3 - 20% 2" xfId="4901" xr:uid="{00000000-0005-0000-0000-00004F240000}"/>
    <cellStyle name="Accent3 - 20% 2 2" xfId="4902" xr:uid="{00000000-0005-0000-0000-000050240000}"/>
    <cellStyle name="Accent3 - 20% 2 2 2" xfId="4903" xr:uid="{00000000-0005-0000-0000-000051240000}"/>
    <cellStyle name="Accent3 - 20% 2 2 2 2" xfId="6926" xr:uid="{00000000-0005-0000-0000-000052240000}"/>
    <cellStyle name="Accent3 - 20% 2 2 2_Ввод в 2015г посл." xfId="6927" xr:uid="{00000000-0005-0000-0000-000053240000}"/>
    <cellStyle name="Accent3 - 20% 2 2 3" xfId="6928" xr:uid="{00000000-0005-0000-0000-000054240000}"/>
    <cellStyle name="Accent3 - 20% 2 2_Ввод в 2015г посл." xfId="6929" xr:uid="{00000000-0005-0000-0000-000055240000}"/>
    <cellStyle name="Accent3 - 20% 2 3" xfId="4904" xr:uid="{00000000-0005-0000-0000-000056240000}"/>
    <cellStyle name="Accent3 - 20% 2 3 2" xfId="6930" xr:uid="{00000000-0005-0000-0000-000057240000}"/>
    <cellStyle name="Accent3 - 20% 2 3_Ввод в 2015г посл." xfId="6931" xr:uid="{00000000-0005-0000-0000-000058240000}"/>
    <cellStyle name="Accent3 - 20% 2 4" xfId="6932" xr:uid="{00000000-0005-0000-0000-000059240000}"/>
    <cellStyle name="Accent3 - 20% 2_Ввод в 2013г_пос_146" xfId="4905" xr:uid="{00000000-0005-0000-0000-00005A240000}"/>
    <cellStyle name="Accent3 - 20% 3" xfId="4906" xr:uid="{00000000-0005-0000-0000-00005B240000}"/>
    <cellStyle name="Accent3 - 20% 3 2" xfId="4907" xr:uid="{00000000-0005-0000-0000-00005C240000}"/>
    <cellStyle name="Accent3 - 20% 3 2 2" xfId="6933" xr:uid="{00000000-0005-0000-0000-00005D240000}"/>
    <cellStyle name="Accent3 - 20% 3 2_Ввод в 2015г посл." xfId="6934" xr:uid="{00000000-0005-0000-0000-00005E240000}"/>
    <cellStyle name="Accent3 - 20% 3 3" xfId="6935" xr:uid="{00000000-0005-0000-0000-00005F240000}"/>
    <cellStyle name="Accent3 - 20% 3_Ввод в 2015г посл." xfId="6936" xr:uid="{00000000-0005-0000-0000-000060240000}"/>
    <cellStyle name="Accent3 - 20% 4" xfId="4908" xr:uid="{00000000-0005-0000-0000-000061240000}"/>
    <cellStyle name="Accent3 - 20% 4 2" xfId="6937" xr:uid="{00000000-0005-0000-0000-000062240000}"/>
    <cellStyle name="Accent3 - 20% 4_Ввод в 2015г посл." xfId="6938" xr:uid="{00000000-0005-0000-0000-000063240000}"/>
    <cellStyle name="Accent3 - 20% 5" xfId="6939" xr:uid="{00000000-0005-0000-0000-000064240000}"/>
    <cellStyle name="Accent3 - 20%_2014-1кв" xfId="11476" xr:uid="{00000000-0005-0000-0000-000065240000}"/>
    <cellStyle name="Accent3 - 40%" xfId="4909" xr:uid="{00000000-0005-0000-0000-000066240000}"/>
    <cellStyle name="Accent3 - 40% 2" xfId="4910" xr:uid="{00000000-0005-0000-0000-000067240000}"/>
    <cellStyle name="Accent3 - 40% 2 2" xfId="4911" xr:uid="{00000000-0005-0000-0000-000068240000}"/>
    <cellStyle name="Accent3 - 40% 2 2 2" xfId="4912" xr:uid="{00000000-0005-0000-0000-000069240000}"/>
    <cellStyle name="Accent3 - 40% 2 2 2 2" xfId="6940" xr:uid="{00000000-0005-0000-0000-00006A240000}"/>
    <cellStyle name="Accent3 - 40% 2 2 2_Ввод в 2015г посл." xfId="6941" xr:uid="{00000000-0005-0000-0000-00006B240000}"/>
    <cellStyle name="Accent3 - 40% 2 2 3" xfId="6942" xr:uid="{00000000-0005-0000-0000-00006C240000}"/>
    <cellStyle name="Accent3 - 40% 2 2_Ввод в 2015г посл." xfId="6943" xr:uid="{00000000-0005-0000-0000-00006D240000}"/>
    <cellStyle name="Accent3 - 40% 2 3" xfId="4913" xr:uid="{00000000-0005-0000-0000-00006E240000}"/>
    <cellStyle name="Accent3 - 40% 2 3 2" xfId="6944" xr:uid="{00000000-0005-0000-0000-00006F240000}"/>
    <cellStyle name="Accent3 - 40% 2 3_Ввод в 2015г посл." xfId="6945" xr:uid="{00000000-0005-0000-0000-000070240000}"/>
    <cellStyle name="Accent3 - 40% 2 4" xfId="6946" xr:uid="{00000000-0005-0000-0000-000071240000}"/>
    <cellStyle name="Accent3 - 40% 2_Ввод в 2013г_пос_146" xfId="4914" xr:uid="{00000000-0005-0000-0000-000072240000}"/>
    <cellStyle name="Accent3 - 40% 3" xfId="4915" xr:uid="{00000000-0005-0000-0000-000073240000}"/>
    <cellStyle name="Accent3 - 40% 3 2" xfId="4916" xr:uid="{00000000-0005-0000-0000-000074240000}"/>
    <cellStyle name="Accent3 - 40% 3 2 2" xfId="6947" xr:uid="{00000000-0005-0000-0000-000075240000}"/>
    <cellStyle name="Accent3 - 40% 3 2_Ввод в 2015г посл." xfId="6948" xr:uid="{00000000-0005-0000-0000-000076240000}"/>
    <cellStyle name="Accent3 - 40% 3 3" xfId="6949" xr:uid="{00000000-0005-0000-0000-000077240000}"/>
    <cellStyle name="Accent3 - 40% 3_Ввод в 2015г посл." xfId="6950" xr:uid="{00000000-0005-0000-0000-000078240000}"/>
    <cellStyle name="Accent3 - 40% 4" xfId="4917" xr:uid="{00000000-0005-0000-0000-000079240000}"/>
    <cellStyle name="Accent3 - 40% 4 2" xfId="6951" xr:uid="{00000000-0005-0000-0000-00007A240000}"/>
    <cellStyle name="Accent3 - 40% 4_Ввод в 2015г посл." xfId="6952" xr:uid="{00000000-0005-0000-0000-00007B240000}"/>
    <cellStyle name="Accent3 - 40% 5" xfId="6953" xr:uid="{00000000-0005-0000-0000-00007C240000}"/>
    <cellStyle name="Accent3 - 40%_2014-1кв" xfId="11477" xr:uid="{00000000-0005-0000-0000-00007D240000}"/>
    <cellStyle name="Accent3 - 60%" xfId="4918" xr:uid="{00000000-0005-0000-0000-00007E240000}"/>
    <cellStyle name="Accent3 - 60% 2" xfId="4919" xr:uid="{00000000-0005-0000-0000-00007F240000}"/>
    <cellStyle name="Accent3 - 60% 2 2" xfId="4920" xr:uid="{00000000-0005-0000-0000-000080240000}"/>
    <cellStyle name="Accent3 - 60% 2 2 2" xfId="4921" xr:uid="{00000000-0005-0000-0000-000081240000}"/>
    <cellStyle name="Accent3 - 60% 2 2 2 2" xfId="6954" xr:uid="{00000000-0005-0000-0000-000082240000}"/>
    <cellStyle name="Accent3 - 60% 2 2 2_Ввод в 2015г посл." xfId="6955" xr:uid="{00000000-0005-0000-0000-000083240000}"/>
    <cellStyle name="Accent3 - 60% 2 2 3" xfId="6956" xr:uid="{00000000-0005-0000-0000-000084240000}"/>
    <cellStyle name="Accent3 - 60% 2 2_Ввод в 2015г посл." xfId="6957" xr:uid="{00000000-0005-0000-0000-000085240000}"/>
    <cellStyle name="Accent3 - 60% 2 3" xfId="4922" xr:uid="{00000000-0005-0000-0000-000086240000}"/>
    <cellStyle name="Accent3 - 60% 2 3 2" xfId="6958" xr:uid="{00000000-0005-0000-0000-000087240000}"/>
    <cellStyle name="Accent3 - 60% 2 3_Ввод в 2015г посл." xfId="6959" xr:uid="{00000000-0005-0000-0000-000088240000}"/>
    <cellStyle name="Accent3 - 60% 2 4" xfId="6960" xr:uid="{00000000-0005-0000-0000-000089240000}"/>
    <cellStyle name="Accent3 - 60% 2_Ввод в 2013г_пос_146" xfId="4923" xr:uid="{00000000-0005-0000-0000-00008A240000}"/>
    <cellStyle name="Accent3 - 60% 3" xfId="4924" xr:uid="{00000000-0005-0000-0000-00008B240000}"/>
    <cellStyle name="Accent3 - 60% 3 2" xfId="4925" xr:uid="{00000000-0005-0000-0000-00008C240000}"/>
    <cellStyle name="Accent3 - 60% 3 2 2" xfId="6961" xr:uid="{00000000-0005-0000-0000-00008D240000}"/>
    <cellStyle name="Accent3 - 60% 3 2_Ввод в 2015г посл." xfId="6962" xr:uid="{00000000-0005-0000-0000-00008E240000}"/>
    <cellStyle name="Accent3 - 60% 3 3" xfId="6963" xr:uid="{00000000-0005-0000-0000-00008F240000}"/>
    <cellStyle name="Accent3 - 60% 3_Ввод в 2015г посл." xfId="6964" xr:uid="{00000000-0005-0000-0000-000090240000}"/>
    <cellStyle name="Accent3 - 60%_база" xfId="4926" xr:uid="{00000000-0005-0000-0000-000091240000}"/>
    <cellStyle name="Accent3 10" xfId="11478" xr:uid="{00000000-0005-0000-0000-000092240000}"/>
    <cellStyle name="Accent3 2" xfId="4927" xr:uid="{00000000-0005-0000-0000-000093240000}"/>
    <cellStyle name="Accent3 2 2" xfId="4928" xr:uid="{00000000-0005-0000-0000-000094240000}"/>
    <cellStyle name="Accent3 2 2 2" xfId="4929" xr:uid="{00000000-0005-0000-0000-000095240000}"/>
    <cellStyle name="Accent3 2 2 2 2" xfId="6965" xr:uid="{00000000-0005-0000-0000-000096240000}"/>
    <cellStyle name="Accent3 2 2 2_Ввод в 2015г посл." xfId="6966" xr:uid="{00000000-0005-0000-0000-000097240000}"/>
    <cellStyle name="Accent3 2 2 3" xfId="6967" xr:uid="{00000000-0005-0000-0000-000098240000}"/>
    <cellStyle name="Accent3 2 2_Ввод в 2015г посл." xfId="6968" xr:uid="{00000000-0005-0000-0000-000099240000}"/>
    <cellStyle name="Accent3 2 3" xfId="4930" xr:uid="{00000000-0005-0000-0000-00009A240000}"/>
    <cellStyle name="Accent3 2 3 2" xfId="6969" xr:uid="{00000000-0005-0000-0000-00009B240000}"/>
    <cellStyle name="Accent3 2 3_Ввод в 2015г посл." xfId="6970" xr:uid="{00000000-0005-0000-0000-00009C240000}"/>
    <cellStyle name="Accent3 2 4" xfId="6971" xr:uid="{00000000-0005-0000-0000-00009D240000}"/>
    <cellStyle name="Accent3 2_Ввод в 2013г_пос_146" xfId="4931" xr:uid="{00000000-0005-0000-0000-00009E240000}"/>
    <cellStyle name="Accent3 3" xfId="4932" xr:uid="{00000000-0005-0000-0000-00009F240000}"/>
    <cellStyle name="Accent3 3 2" xfId="4933" xr:uid="{00000000-0005-0000-0000-0000A0240000}"/>
    <cellStyle name="Accent3 3 2 2" xfId="4934" xr:uid="{00000000-0005-0000-0000-0000A1240000}"/>
    <cellStyle name="Accent3 3 2 2 2" xfId="6972" xr:uid="{00000000-0005-0000-0000-0000A2240000}"/>
    <cellStyle name="Accent3 3 2 2_Ввод в 2015г посл." xfId="6973" xr:uid="{00000000-0005-0000-0000-0000A3240000}"/>
    <cellStyle name="Accent3 3 2 3" xfId="6974" xr:uid="{00000000-0005-0000-0000-0000A4240000}"/>
    <cellStyle name="Accent3 3 2_Ввод в 2015г посл." xfId="6975" xr:uid="{00000000-0005-0000-0000-0000A5240000}"/>
    <cellStyle name="Accent3 3 3" xfId="4935" xr:uid="{00000000-0005-0000-0000-0000A6240000}"/>
    <cellStyle name="Accent3 3 3 2" xfId="6976" xr:uid="{00000000-0005-0000-0000-0000A7240000}"/>
    <cellStyle name="Accent3 3 3_Ввод в 2015г посл." xfId="6977" xr:uid="{00000000-0005-0000-0000-0000A8240000}"/>
    <cellStyle name="Accent3 3 4" xfId="6978" xr:uid="{00000000-0005-0000-0000-0000A9240000}"/>
    <cellStyle name="Accent3 3_Ввод в 2013г_пос_146" xfId="4936" xr:uid="{00000000-0005-0000-0000-0000AA240000}"/>
    <cellStyle name="Accent3 4" xfId="4937" xr:uid="{00000000-0005-0000-0000-0000AB240000}"/>
    <cellStyle name="Accent3 4 2" xfId="4938" xr:uid="{00000000-0005-0000-0000-0000AC240000}"/>
    <cellStyle name="Accent3 4 2 2" xfId="6979" xr:uid="{00000000-0005-0000-0000-0000AD240000}"/>
    <cellStyle name="Accent3 4 2_Ввод в 2015г посл." xfId="6980" xr:uid="{00000000-0005-0000-0000-0000AE240000}"/>
    <cellStyle name="Accent3 4 3" xfId="6981" xr:uid="{00000000-0005-0000-0000-0000AF240000}"/>
    <cellStyle name="Accent3 4_Ввод в 2015г посл." xfId="6982" xr:uid="{00000000-0005-0000-0000-0000B0240000}"/>
    <cellStyle name="Accent3 5" xfId="4939" xr:uid="{00000000-0005-0000-0000-0000B1240000}"/>
    <cellStyle name="Accent3 5 2" xfId="6983" xr:uid="{00000000-0005-0000-0000-0000B2240000}"/>
    <cellStyle name="Accent3 5_Ввод в 2015г посл." xfId="6984" xr:uid="{00000000-0005-0000-0000-0000B3240000}"/>
    <cellStyle name="Accent3 6" xfId="4940" xr:uid="{00000000-0005-0000-0000-0000B4240000}"/>
    <cellStyle name="Accent3 6 2" xfId="6985" xr:uid="{00000000-0005-0000-0000-0000B5240000}"/>
    <cellStyle name="Accent3 6_Ввод в 2015г посл." xfId="6986" xr:uid="{00000000-0005-0000-0000-0000B6240000}"/>
    <cellStyle name="Accent3 7" xfId="4941" xr:uid="{00000000-0005-0000-0000-0000B7240000}"/>
    <cellStyle name="Accent3 8" xfId="11479" xr:uid="{00000000-0005-0000-0000-0000B8240000}"/>
    <cellStyle name="Accent3 9" xfId="11480" xr:uid="{00000000-0005-0000-0000-0000B9240000}"/>
    <cellStyle name="Accent3_01 МЕСЯЦЕВ_ИМОМУ" xfId="11481" xr:uid="{00000000-0005-0000-0000-0000BA240000}"/>
    <cellStyle name="Accent4" xfId="4942" xr:uid="{00000000-0005-0000-0000-0000BB240000}"/>
    <cellStyle name="Accent4 - 20%" xfId="4943" xr:uid="{00000000-0005-0000-0000-0000BC240000}"/>
    <cellStyle name="Accent4 - 20% 2" xfId="4944" xr:uid="{00000000-0005-0000-0000-0000BD240000}"/>
    <cellStyle name="Accent4 - 20% 2 2" xfId="4945" xr:uid="{00000000-0005-0000-0000-0000BE240000}"/>
    <cellStyle name="Accent4 - 20% 2 2 2" xfId="4946" xr:uid="{00000000-0005-0000-0000-0000BF240000}"/>
    <cellStyle name="Accent4 - 20% 2 2 2 2" xfId="6987" xr:uid="{00000000-0005-0000-0000-0000C0240000}"/>
    <cellStyle name="Accent4 - 20% 2 2 2_Ввод в 2015г посл." xfId="6988" xr:uid="{00000000-0005-0000-0000-0000C1240000}"/>
    <cellStyle name="Accent4 - 20% 2 2 3" xfId="6989" xr:uid="{00000000-0005-0000-0000-0000C2240000}"/>
    <cellStyle name="Accent4 - 20% 2 2_Ввод в 2015г посл." xfId="6990" xr:uid="{00000000-0005-0000-0000-0000C3240000}"/>
    <cellStyle name="Accent4 - 20% 2 3" xfId="4947" xr:uid="{00000000-0005-0000-0000-0000C4240000}"/>
    <cellStyle name="Accent4 - 20% 2 3 2" xfId="6991" xr:uid="{00000000-0005-0000-0000-0000C5240000}"/>
    <cellStyle name="Accent4 - 20% 2 3_Ввод в 2015г посл." xfId="6992" xr:uid="{00000000-0005-0000-0000-0000C6240000}"/>
    <cellStyle name="Accent4 - 20% 2 4" xfId="6993" xr:uid="{00000000-0005-0000-0000-0000C7240000}"/>
    <cellStyle name="Accent4 - 20% 2_Ввод в 2013г_пос_146" xfId="4948" xr:uid="{00000000-0005-0000-0000-0000C8240000}"/>
    <cellStyle name="Accent4 - 20% 3" xfId="4949" xr:uid="{00000000-0005-0000-0000-0000C9240000}"/>
    <cellStyle name="Accent4 - 20% 3 2" xfId="4950" xr:uid="{00000000-0005-0000-0000-0000CA240000}"/>
    <cellStyle name="Accent4 - 20% 3 2 2" xfId="6994" xr:uid="{00000000-0005-0000-0000-0000CB240000}"/>
    <cellStyle name="Accent4 - 20% 3 2_Ввод в 2015г посл." xfId="6995" xr:uid="{00000000-0005-0000-0000-0000CC240000}"/>
    <cellStyle name="Accent4 - 20% 3 3" xfId="6996" xr:uid="{00000000-0005-0000-0000-0000CD240000}"/>
    <cellStyle name="Accent4 - 20% 3_Ввод в 2015г посл." xfId="6997" xr:uid="{00000000-0005-0000-0000-0000CE240000}"/>
    <cellStyle name="Accent4 - 20% 4" xfId="4951" xr:uid="{00000000-0005-0000-0000-0000CF240000}"/>
    <cellStyle name="Accent4 - 20% 4 2" xfId="6998" xr:uid="{00000000-0005-0000-0000-0000D0240000}"/>
    <cellStyle name="Accent4 - 20% 4_Ввод в 2015г посл." xfId="6999" xr:uid="{00000000-0005-0000-0000-0000D1240000}"/>
    <cellStyle name="Accent4 - 20% 5" xfId="7000" xr:uid="{00000000-0005-0000-0000-0000D2240000}"/>
    <cellStyle name="Accent4 - 20%_2014-1кв" xfId="11482" xr:uid="{00000000-0005-0000-0000-0000D3240000}"/>
    <cellStyle name="Accent4 - 40%" xfId="4952" xr:uid="{00000000-0005-0000-0000-0000D4240000}"/>
    <cellStyle name="Accent4 - 40% 2" xfId="4953" xr:uid="{00000000-0005-0000-0000-0000D5240000}"/>
    <cellStyle name="Accent4 - 40% 2 2" xfId="4954" xr:uid="{00000000-0005-0000-0000-0000D6240000}"/>
    <cellStyle name="Accent4 - 40% 2 2 2" xfId="4955" xr:uid="{00000000-0005-0000-0000-0000D7240000}"/>
    <cellStyle name="Accent4 - 40% 2 2 2 2" xfId="7001" xr:uid="{00000000-0005-0000-0000-0000D8240000}"/>
    <cellStyle name="Accent4 - 40% 2 2 2_Ввод в 2015г посл." xfId="7002" xr:uid="{00000000-0005-0000-0000-0000D9240000}"/>
    <cellStyle name="Accent4 - 40% 2 2 3" xfId="7003" xr:uid="{00000000-0005-0000-0000-0000DA240000}"/>
    <cellStyle name="Accent4 - 40% 2 2_Ввод в 2015г посл." xfId="7004" xr:uid="{00000000-0005-0000-0000-0000DB240000}"/>
    <cellStyle name="Accent4 - 40% 2 3" xfId="4956" xr:uid="{00000000-0005-0000-0000-0000DC240000}"/>
    <cellStyle name="Accent4 - 40% 2 3 2" xfId="7005" xr:uid="{00000000-0005-0000-0000-0000DD240000}"/>
    <cellStyle name="Accent4 - 40% 2 3_Ввод в 2015г посл." xfId="7006" xr:uid="{00000000-0005-0000-0000-0000DE240000}"/>
    <cellStyle name="Accent4 - 40% 2 4" xfId="7007" xr:uid="{00000000-0005-0000-0000-0000DF240000}"/>
    <cellStyle name="Accent4 - 40% 2_Ввод в 2013г_пос_146" xfId="4957" xr:uid="{00000000-0005-0000-0000-0000E0240000}"/>
    <cellStyle name="Accent4 - 40% 3" xfId="4958" xr:uid="{00000000-0005-0000-0000-0000E1240000}"/>
    <cellStyle name="Accent4 - 40% 3 2" xfId="4959" xr:uid="{00000000-0005-0000-0000-0000E2240000}"/>
    <cellStyle name="Accent4 - 40% 3 2 2" xfId="7008" xr:uid="{00000000-0005-0000-0000-0000E3240000}"/>
    <cellStyle name="Accent4 - 40% 3 2_Ввод в 2015г посл." xfId="7009" xr:uid="{00000000-0005-0000-0000-0000E4240000}"/>
    <cellStyle name="Accent4 - 40% 3 3" xfId="7010" xr:uid="{00000000-0005-0000-0000-0000E5240000}"/>
    <cellStyle name="Accent4 - 40% 3_Ввод в 2015г посл." xfId="7011" xr:uid="{00000000-0005-0000-0000-0000E6240000}"/>
    <cellStyle name="Accent4 - 40% 4" xfId="4960" xr:uid="{00000000-0005-0000-0000-0000E7240000}"/>
    <cellStyle name="Accent4 - 40% 4 2" xfId="7012" xr:uid="{00000000-0005-0000-0000-0000E8240000}"/>
    <cellStyle name="Accent4 - 40% 4_Ввод в 2015г посл." xfId="7013" xr:uid="{00000000-0005-0000-0000-0000E9240000}"/>
    <cellStyle name="Accent4 - 40% 5" xfId="7014" xr:uid="{00000000-0005-0000-0000-0000EA240000}"/>
    <cellStyle name="Accent4 - 40%_2014-1кв" xfId="11483" xr:uid="{00000000-0005-0000-0000-0000EB240000}"/>
    <cellStyle name="Accent4 - 60%" xfId="4961" xr:uid="{00000000-0005-0000-0000-0000EC240000}"/>
    <cellStyle name="Accent4 - 60% 2" xfId="4962" xr:uid="{00000000-0005-0000-0000-0000ED240000}"/>
    <cellStyle name="Accent4 - 60% 2 2" xfId="4963" xr:uid="{00000000-0005-0000-0000-0000EE240000}"/>
    <cellStyle name="Accent4 - 60% 2 2 2" xfId="4964" xr:uid="{00000000-0005-0000-0000-0000EF240000}"/>
    <cellStyle name="Accent4 - 60% 2 2 2 2" xfId="7015" xr:uid="{00000000-0005-0000-0000-0000F0240000}"/>
    <cellStyle name="Accent4 - 60% 2 2 2_Ввод в 2015г посл." xfId="7016" xr:uid="{00000000-0005-0000-0000-0000F1240000}"/>
    <cellStyle name="Accent4 - 60% 2 2 3" xfId="7017" xr:uid="{00000000-0005-0000-0000-0000F2240000}"/>
    <cellStyle name="Accent4 - 60% 2 2_Ввод в 2015г посл." xfId="7018" xr:uid="{00000000-0005-0000-0000-0000F3240000}"/>
    <cellStyle name="Accent4 - 60% 2 3" xfId="4965" xr:uid="{00000000-0005-0000-0000-0000F4240000}"/>
    <cellStyle name="Accent4 - 60% 2 3 2" xfId="7019" xr:uid="{00000000-0005-0000-0000-0000F5240000}"/>
    <cellStyle name="Accent4 - 60% 2 3_Ввод в 2015г посл." xfId="7020" xr:uid="{00000000-0005-0000-0000-0000F6240000}"/>
    <cellStyle name="Accent4 - 60% 2 4" xfId="7021" xr:uid="{00000000-0005-0000-0000-0000F7240000}"/>
    <cellStyle name="Accent4 - 60% 2_Ввод в 2013г_пос_146" xfId="4966" xr:uid="{00000000-0005-0000-0000-0000F8240000}"/>
    <cellStyle name="Accent4 - 60% 3" xfId="4967" xr:uid="{00000000-0005-0000-0000-0000F9240000}"/>
    <cellStyle name="Accent4 - 60% 3 2" xfId="4968" xr:uid="{00000000-0005-0000-0000-0000FA240000}"/>
    <cellStyle name="Accent4 - 60% 3 2 2" xfId="7022" xr:uid="{00000000-0005-0000-0000-0000FB240000}"/>
    <cellStyle name="Accent4 - 60% 3 2_Ввод в 2015г посл." xfId="7023" xr:uid="{00000000-0005-0000-0000-0000FC240000}"/>
    <cellStyle name="Accent4 - 60% 3 3" xfId="7024" xr:uid="{00000000-0005-0000-0000-0000FD240000}"/>
    <cellStyle name="Accent4 - 60% 3_Ввод в 2015г посл." xfId="7025" xr:uid="{00000000-0005-0000-0000-0000FE240000}"/>
    <cellStyle name="Accent4 - 60%_база" xfId="4969" xr:uid="{00000000-0005-0000-0000-0000FF240000}"/>
    <cellStyle name="Accent4 10" xfId="11484" xr:uid="{00000000-0005-0000-0000-000000250000}"/>
    <cellStyle name="Accent4 2" xfId="4970" xr:uid="{00000000-0005-0000-0000-000001250000}"/>
    <cellStyle name="Accent4 2 2" xfId="4971" xr:uid="{00000000-0005-0000-0000-000002250000}"/>
    <cellStyle name="Accent4 2 2 2" xfId="4972" xr:uid="{00000000-0005-0000-0000-000003250000}"/>
    <cellStyle name="Accent4 2 2 2 2" xfId="7026" xr:uid="{00000000-0005-0000-0000-000004250000}"/>
    <cellStyle name="Accent4 2 2 2_Ввод в 2015г посл." xfId="7027" xr:uid="{00000000-0005-0000-0000-000005250000}"/>
    <cellStyle name="Accent4 2 2 3" xfId="7028" xr:uid="{00000000-0005-0000-0000-000006250000}"/>
    <cellStyle name="Accent4 2 2_Ввод в 2015г посл." xfId="7029" xr:uid="{00000000-0005-0000-0000-000007250000}"/>
    <cellStyle name="Accent4 2 3" xfId="4973" xr:uid="{00000000-0005-0000-0000-000008250000}"/>
    <cellStyle name="Accent4 2 3 2" xfId="7030" xr:uid="{00000000-0005-0000-0000-000009250000}"/>
    <cellStyle name="Accent4 2 3_Ввод в 2015г посл." xfId="7031" xr:uid="{00000000-0005-0000-0000-00000A250000}"/>
    <cellStyle name="Accent4 2 4" xfId="7032" xr:uid="{00000000-0005-0000-0000-00000B250000}"/>
    <cellStyle name="Accent4 2_Ввод в 2013г_пос_146" xfId="4974" xr:uid="{00000000-0005-0000-0000-00000C250000}"/>
    <cellStyle name="Accent4 3" xfId="4975" xr:uid="{00000000-0005-0000-0000-00000D250000}"/>
    <cellStyle name="Accent4 3 2" xfId="4976" xr:uid="{00000000-0005-0000-0000-00000E250000}"/>
    <cellStyle name="Accent4 3 2 2" xfId="4977" xr:uid="{00000000-0005-0000-0000-00000F250000}"/>
    <cellStyle name="Accent4 3 2 2 2" xfId="7033" xr:uid="{00000000-0005-0000-0000-000010250000}"/>
    <cellStyle name="Accent4 3 2 2_Ввод в 2015г посл." xfId="7034" xr:uid="{00000000-0005-0000-0000-000011250000}"/>
    <cellStyle name="Accent4 3 2 3" xfId="7035" xr:uid="{00000000-0005-0000-0000-000012250000}"/>
    <cellStyle name="Accent4 3 2_Ввод в 2015г посл." xfId="7036" xr:uid="{00000000-0005-0000-0000-000013250000}"/>
    <cellStyle name="Accent4 3 3" xfId="4978" xr:uid="{00000000-0005-0000-0000-000014250000}"/>
    <cellStyle name="Accent4 3 3 2" xfId="7037" xr:uid="{00000000-0005-0000-0000-000015250000}"/>
    <cellStyle name="Accent4 3 3_Ввод в 2015г посл." xfId="7038" xr:uid="{00000000-0005-0000-0000-000016250000}"/>
    <cellStyle name="Accent4 3 4" xfId="7039" xr:uid="{00000000-0005-0000-0000-000017250000}"/>
    <cellStyle name="Accent4 3_Ввод в 2013г_пос_146" xfId="4979" xr:uid="{00000000-0005-0000-0000-000018250000}"/>
    <cellStyle name="Accent4 4" xfId="4980" xr:uid="{00000000-0005-0000-0000-000019250000}"/>
    <cellStyle name="Accent4 4 2" xfId="4981" xr:uid="{00000000-0005-0000-0000-00001A250000}"/>
    <cellStyle name="Accent4 4 2 2" xfId="7040" xr:uid="{00000000-0005-0000-0000-00001B250000}"/>
    <cellStyle name="Accent4 4 2_Ввод в 2015г посл." xfId="7041" xr:uid="{00000000-0005-0000-0000-00001C250000}"/>
    <cellStyle name="Accent4 4 3" xfId="7042" xr:uid="{00000000-0005-0000-0000-00001D250000}"/>
    <cellStyle name="Accent4 4_Ввод в 2015г посл." xfId="7043" xr:uid="{00000000-0005-0000-0000-00001E250000}"/>
    <cellStyle name="Accent4 5" xfId="4982" xr:uid="{00000000-0005-0000-0000-00001F250000}"/>
    <cellStyle name="Accent4 5 2" xfId="7044" xr:uid="{00000000-0005-0000-0000-000020250000}"/>
    <cellStyle name="Accent4 5_Ввод в 2015г посл." xfId="7045" xr:uid="{00000000-0005-0000-0000-000021250000}"/>
    <cellStyle name="Accent4 6" xfId="4983" xr:uid="{00000000-0005-0000-0000-000022250000}"/>
    <cellStyle name="Accent4 6 2" xfId="7046" xr:uid="{00000000-0005-0000-0000-000023250000}"/>
    <cellStyle name="Accent4 6_Ввод в 2015г посл." xfId="7047" xr:uid="{00000000-0005-0000-0000-000024250000}"/>
    <cellStyle name="Accent4 7" xfId="4984" xr:uid="{00000000-0005-0000-0000-000025250000}"/>
    <cellStyle name="Accent4 8" xfId="11485" xr:uid="{00000000-0005-0000-0000-000026250000}"/>
    <cellStyle name="Accent4 9" xfId="11486" xr:uid="{00000000-0005-0000-0000-000027250000}"/>
    <cellStyle name="Accent4_01 МЕСЯЦЕВ_ИМОМУ" xfId="11487" xr:uid="{00000000-0005-0000-0000-000028250000}"/>
    <cellStyle name="Accent5" xfId="4985" xr:uid="{00000000-0005-0000-0000-000029250000}"/>
    <cellStyle name="Accent5 - 20%" xfId="4986" xr:uid="{00000000-0005-0000-0000-00002A250000}"/>
    <cellStyle name="Accent5 - 20% 2" xfId="4987" xr:uid="{00000000-0005-0000-0000-00002B250000}"/>
    <cellStyle name="Accent5 - 20% 2 2" xfId="4988" xr:uid="{00000000-0005-0000-0000-00002C250000}"/>
    <cellStyle name="Accent5 - 20% 2 2 2" xfId="4989" xr:uid="{00000000-0005-0000-0000-00002D250000}"/>
    <cellStyle name="Accent5 - 20% 2 2 2 2" xfId="7048" xr:uid="{00000000-0005-0000-0000-00002E250000}"/>
    <cellStyle name="Accent5 - 20% 2 2 2_Ввод в 2015г посл." xfId="7049" xr:uid="{00000000-0005-0000-0000-00002F250000}"/>
    <cellStyle name="Accent5 - 20% 2 2 3" xfId="7050" xr:uid="{00000000-0005-0000-0000-000030250000}"/>
    <cellStyle name="Accent5 - 20% 2 2_Ввод в 2015г посл." xfId="7051" xr:uid="{00000000-0005-0000-0000-000031250000}"/>
    <cellStyle name="Accent5 - 20% 2 3" xfId="4990" xr:uid="{00000000-0005-0000-0000-000032250000}"/>
    <cellStyle name="Accent5 - 20% 2 3 2" xfId="7052" xr:uid="{00000000-0005-0000-0000-000033250000}"/>
    <cellStyle name="Accent5 - 20% 2 3_Ввод в 2015г посл." xfId="7053" xr:uid="{00000000-0005-0000-0000-000034250000}"/>
    <cellStyle name="Accent5 - 20% 2 4" xfId="7054" xr:uid="{00000000-0005-0000-0000-000035250000}"/>
    <cellStyle name="Accent5 - 20% 2_Ввод в 2013г_пос_146" xfId="4991" xr:uid="{00000000-0005-0000-0000-000036250000}"/>
    <cellStyle name="Accent5 - 20% 3" xfId="4992" xr:uid="{00000000-0005-0000-0000-000037250000}"/>
    <cellStyle name="Accent5 - 20% 3 2" xfId="4993" xr:uid="{00000000-0005-0000-0000-000038250000}"/>
    <cellStyle name="Accent5 - 20% 3 2 2" xfId="7055" xr:uid="{00000000-0005-0000-0000-000039250000}"/>
    <cellStyle name="Accent5 - 20% 3 2_Ввод в 2015г посл." xfId="7056" xr:uid="{00000000-0005-0000-0000-00003A250000}"/>
    <cellStyle name="Accent5 - 20% 3 3" xfId="7057" xr:uid="{00000000-0005-0000-0000-00003B250000}"/>
    <cellStyle name="Accent5 - 20% 3_Ввод в 2015г посл." xfId="7058" xr:uid="{00000000-0005-0000-0000-00003C250000}"/>
    <cellStyle name="Accent5 - 20% 4" xfId="4994" xr:uid="{00000000-0005-0000-0000-00003D250000}"/>
    <cellStyle name="Accent5 - 20% 4 2" xfId="7059" xr:uid="{00000000-0005-0000-0000-00003E250000}"/>
    <cellStyle name="Accent5 - 20% 4_Ввод в 2015г посл." xfId="7060" xr:uid="{00000000-0005-0000-0000-00003F250000}"/>
    <cellStyle name="Accent5 - 20% 5" xfId="7061" xr:uid="{00000000-0005-0000-0000-000040250000}"/>
    <cellStyle name="Accent5 - 20%_2014-1кв" xfId="11488" xr:uid="{00000000-0005-0000-0000-000041250000}"/>
    <cellStyle name="Accent5 - 40%" xfId="4995" xr:uid="{00000000-0005-0000-0000-000042250000}"/>
    <cellStyle name="Accent5 - 40% 2" xfId="4996" xr:uid="{00000000-0005-0000-0000-000043250000}"/>
    <cellStyle name="Accent5 - 40% 2 2" xfId="4997" xr:uid="{00000000-0005-0000-0000-000044250000}"/>
    <cellStyle name="Accent5 - 40% 2 2 2" xfId="4998" xr:uid="{00000000-0005-0000-0000-000045250000}"/>
    <cellStyle name="Accent5 - 40% 2 2 2 2" xfId="7062" xr:uid="{00000000-0005-0000-0000-000046250000}"/>
    <cellStyle name="Accent5 - 40% 2 2 2_Ввод в 2015г посл." xfId="7063" xr:uid="{00000000-0005-0000-0000-000047250000}"/>
    <cellStyle name="Accent5 - 40% 2 2 3" xfId="7064" xr:uid="{00000000-0005-0000-0000-000048250000}"/>
    <cellStyle name="Accent5 - 40% 2 2_Ввод в 2015г посл." xfId="7065" xr:uid="{00000000-0005-0000-0000-000049250000}"/>
    <cellStyle name="Accent5 - 40% 2 3" xfId="4999" xr:uid="{00000000-0005-0000-0000-00004A250000}"/>
    <cellStyle name="Accent5 - 40% 2 3 2" xfId="7066" xr:uid="{00000000-0005-0000-0000-00004B250000}"/>
    <cellStyle name="Accent5 - 40% 2 3_Ввод в 2015г посл." xfId="7067" xr:uid="{00000000-0005-0000-0000-00004C250000}"/>
    <cellStyle name="Accent5 - 40% 2 4" xfId="7068" xr:uid="{00000000-0005-0000-0000-00004D250000}"/>
    <cellStyle name="Accent5 - 40% 2_Ввод в 2013г_пос_146" xfId="5000" xr:uid="{00000000-0005-0000-0000-00004E250000}"/>
    <cellStyle name="Accent5 - 40% 3" xfId="5001" xr:uid="{00000000-0005-0000-0000-00004F250000}"/>
    <cellStyle name="Accent5 - 40% 3 2" xfId="5002" xr:uid="{00000000-0005-0000-0000-000050250000}"/>
    <cellStyle name="Accent5 - 40% 3 2 2" xfId="7069" xr:uid="{00000000-0005-0000-0000-000051250000}"/>
    <cellStyle name="Accent5 - 40% 3 2_Ввод в 2015г посл." xfId="7070" xr:uid="{00000000-0005-0000-0000-000052250000}"/>
    <cellStyle name="Accent5 - 40% 3 3" xfId="7071" xr:uid="{00000000-0005-0000-0000-000053250000}"/>
    <cellStyle name="Accent5 - 40% 3_Ввод в 2015г посл." xfId="7072" xr:uid="{00000000-0005-0000-0000-000054250000}"/>
    <cellStyle name="Accent5 - 40% 4" xfId="5003" xr:uid="{00000000-0005-0000-0000-000055250000}"/>
    <cellStyle name="Accent5 - 40% 4 2" xfId="7073" xr:uid="{00000000-0005-0000-0000-000056250000}"/>
    <cellStyle name="Accent5 - 40% 4_Ввод в 2015г посл." xfId="7074" xr:uid="{00000000-0005-0000-0000-000057250000}"/>
    <cellStyle name="Accent5 - 40% 5" xfId="7075" xr:uid="{00000000-0005-0000-0000-000058250000}"/>
    <cellStyle name="Accent5 - 40%_2014-1кв" xfId="11489" xr:uid="{00000000-0005-0000-0000-000059250000}"/>
    <cellStyle name="Accent5 - 60%" xfId="5004" xr:uid="{00000000-0005-0000-0000-00005A250000}"/>
    <cellStyle name="Accent5 - 60% 2" xfId="5005" xr:uid="{00000000-0005-0000-0000-00005B250000}"/>
    <cellStyle name="Accent5 - 60% 2 2" xfId="5006" xr:uid="{00000000-0005-0000-0000-00005C250000}"/>
    <cellStyle name="Accent5 - 60% 2 2 2" xfId="5007" xr:uid="{00000000-0005-0000-0000-00005D250000}"/>
    <cellStyle name="Accent5 - 60% 2 2 2 2" xfId="7076" xr:uid="{00000000-0005-0000-0000-00005E250000}"/>
    <cellStyle name="Accent5 - 60% 2 2 2_Ввод в 2015г посл." xfId="7077" xr:uid="{00000000-0005-0000-0000-00005F250000}"/>
    <cellStyle name="Accent5 - 60% 2 2 3" xfId="7078" xr:uid="{00000000-0005-0000-0000-000060250000}"/>
    <cellStyle name="Accent5 - 60% 2 2_Ввод в 2015г посл." xfId="7079" xr:uid="{00000000-0005-0000-0000-000061250000}"/>
    <cellStyle name="Accent5 - 60% 2 3" xfId="5008" xr:uid="{00000000-0005-0000-0000-000062250000}"/>
    <cellStyle name="Accent5 - 60% 2 3 2" xfId="7080" xr:uid="{00000000-0005-0000-0000-000063250000}"/>
    <cellStyle name="Accent5 - 60% 2 3_Ввод в 2015г посл." xfId="7081" xr:uid="{00000000-0005-0000-0000-000064250000}"/>
    <cellStyle name="Accent5 - 60% 2 4" xfId="7082" xr:uid="{00000000-0005-0000-0000-000065250000}"/>
    <cellStyle name="Accent5 - 60% 2_Ввод в 2013г_пос_146" xfId="5009" xr:uid="{00000000-0005-0000-0000-000066250000}"/>
    <cellStyle name="Accent5 - 60% 3" xfId="5010" xr:uid="{00000000-0005-0000-0000-000067250000}"/>
    <cellStyle name="Accent5 - 60% 3 2" xfId="5011" xr:uid="{00000000-0005-0000-0000-000068250000}"/>
    <cellStyle name="Accent5 - 60% 3 2 2" xfId="7083" xr:uid="{00000000-0005-0000-0000-000069250000}"/>
    <cellStyle name="Accent5 - 60% 3 2_Ввод в 2015г посл." xfId="7084" xr:uid="{00000000-0005-0000-0000-00006A250000}"/>
    <cellStyle name="Accent5 - 60% 3 3" xfId="7085" xr:uid="{00000000-0005-0000-0000-00006B250000}"/>
    <cellStyle name="Accent5 - 60% 3_Ввод в 2015г посл." xfId="7086" xr:uid="{00000000-0005-0000-0000-00006C250000}"/>
    <cellStyle name="Accent5 - 60%_база" xfId="5012" xr:uid="{00000000-0005-0000-0000-00006D250000}"/>
    <cellStyle name="Accent5 10" xfId="11490" xr:uid="{00000000-0005-0000-0000-00006E250000}"/>
    <cellStyle name="Accent5 2" xfId="5013" xr:uid="{00000000-0005-0000-0000-00006F250000}"/>
    <cellStyle name="Accent5 2 2" xfId="5014" xr:uid="{00000000-0005-0000-0000-000070250000}"/>
    <cellStyle name="Accent5 2 2 2" xfId="5015" xr:uid="{00000000-0005-0000-0000-000071250000}"/>
    <cellStyle name="Accent5 2 2 2 2" xfId="7087" xr:uid="{00000000-0005-0000-0000-000072250000}"/>
    <cellStyle name="Accent5 2 2 2_Ввод в 2015г посл." xfId="7088" xr:uid="{00000000-0005-0000-0000-000073250000}"/>
    <cellStyle name="Accent5 2 2 3" xfId="7089" xr:uid="{00000000-0005-0000-0000-000074250000}"/>
    <cellStyle name="Accent5 2 2_Ввод в 2015г посл." xfId="7090" xr:uid="{00000000-0005-0000-0000-000075250000}"/>
    <cellStyle name="Accent5 2 3" xfId="5016" xr:uid="{00000000-0005-0000-0000-000076250000}"/>
    <cellStyle name="Accent5 2 3 2" xfId="7091" xr:uid="{00000000-0005-0000-0000-000077250000}"/>
    <cellStyle name="Accent5 2 3_Ввод в 2015г посл." xfId="7092" xr:uid="{00000000-0005-0000-0000-000078250000}"/>
    <cellStyle name="Accent5 2 4" xfId="7093" xr:uid="{00000000-0005-0000-0000-000079250000}"/>
    <cellStyle name="Accent5 2_Ввод в 2013г_пос_146" xfId="5017" xr:uid="{00000000-0005-0000-0000-00007A250000}"/>
    <cellStyle name="Accent5 3" xfId="5018" xr:uid="{00000000-0005-0000-0000-00007B250000}"/>
    <cellStyle name="Accent5 3 2" xfId="5019" xr:uid="{00000000-0005-0000-0000-00007C250000}"/>
    <cellStyle name="Accent5 3 2 2" xfId="5020" xr:uid="{00000000-0005-0000-0000-00007D250000}"/>
    <cellStyle name="Accent5 3 2 2 2" xfId="7094" xr:uid="{00000000-0005-0000-0000-00007E250000}"/>
    <cellStyle name="Accent5 3 2 2_Ввод в 2015г посл." xfId="7095" xr:uid="{00000000-0005-0000-0000-00007F250000}"/>
    <cellStyle name="Accent5 3 2 3" xfId="7096" xr:uid="{00000000-0005-0000-0000-000080250000}"/>
    <cellStyle name="Accent5 3 2_Ввод в 2015г посл." xfId="7097" xr:uid="{00000000-0005-0000-0000-000081250000}"/>
    <cellStyle name="Accent5 3 3" xfId="5021" xr:uid="{00000000-0005-0000-0000-000082250000}"/>
    <cellStyle name="Accent5 3 3 2" xfId="7098" xr:uid="{00000000-0005-0000-0000-000083250000}"/>
    <cellStyle name="Accent5 3 3_Ввод в 2015г посл." xfId="7099" xr:uid="{00000000-0005-0000-0000-000084250000}"/>
    <cellStyle name="Accent5 3 4" xfId="7100" xr:uid="{00000000-0005-0000-0000-000085250000}"/>
    <cellStyle name="Accent5 3_Ввод в 2013г_пос_146" xfId="5022" xr:uid="{00000000-0005-0000-0000-000086250000}"/>
    <cellStyle name="Accent5 4" xfId="5023" xr:uid="{00000000-0005-0000-0000-000087250000}"/>
    <cellStyle name="Accent5 4 2" xfId="5024" xr:uid="{00000000-0005-0000-0000-000088250000}"/>
    <cellStyle name="Accent5 4 2 2" xfId="7101" xr:uid="{00000000-0005-0000-0000-000089250000}"/>
    <cellStyle name="Accent5 4 2_Ввод в 2015г посл." xfId="7102" xr:uid="{00000000-0005-0000-0000-00008A250000}"/>
    <cellStyle name="Accent5 4 3" xfId="7103" xr:uid="{00000000-0005-0000-0000-00008B250000}"/>
    <cellStyle name="Accent5 4_Ввод в 2015г посл." xfId="7104" xr:uid="{00000000-0005-0000-0000-00008C250000}"/>
    <cellStyle name="Accent5 5" xfId="5025" xr:uid="{00000000-0005-0000-0000-00008D250000}"/>
    <cellStyle name="Accent5 5 2" xfId="7105" xr:uid="{00000000-0005-0000-0000-00008E250000}"/>
    <cellStyle name="Accent5 5_Ввод в 2015г посл." xfId="7106" xr:uid="{00000000-0005-0000-0000-00008F250000}"/>
    <cellStyle name="Accent5 6" xfId="5026" xr:uid="{00000000-0005-0000-0000-000090250000}"/>
    <cellStyle name="Accent5 6 2" xfId="7107" xr:uid="{00000000-0005-0000-0000-000091250000}"/>
    <cellStyle name="Accent5 6_Ввод в 2015г посл." xfId="7108" xr:uid="{00000000-0005-0000-0000-000092250000}"/>
    <cellStyle name="Accent5 7" xfId="5027" xr:uid="{00000000-0005-0000-0000-000093250000}"/>
    <cellStyle name="Accent5 8" xfId="11491" xr:uid="{00000000-0005-0000-0000-000094250000}"/>
    <cellStyle name="Accent5 9" xfId="11492" xr:uid="{00000000-0005-0000-0000-000095250000}"/>
    <cellStyle name="Accent5_01 МЕСЯЦЕВ_ИМОМУ" xfId="11493" xr:uid="{00000000-0005-0000-0000-000096250000}"/>
    <cellStyle name="Accent6" xfId="5028" xr:uid="{00000000-0005-0000-0000-000097250000}"/>
    <cellStyle name="Accent6 - 20%" xfId="5029" xr:uid="{00000000-0005-0000-0000-000098250000}"/>
    <cellStyle name="Accent6 - 20% 2" xfId="5030" xr:uid="{00000000-0005-0000-0000-000099250000}"/>
    <cellStyle name="Accent6 - 20% 2 2" xfId="5031" xr:uid="{00000000-0005-0000-0000-00009A250000}"/>
    <cellStyle name="Accent6 - 20% 2 2 2" xfId="5032" xr:uid="{00000000-0005-0000-0000-00009B250000}"/>
    <cellStyle name="Accent6 - 20% 2 2 2 2" xfId="7109" xr:uid="{00000000-0005-0000-0000-00009C250000}"/>
    <cellStyle name="Accent6 - 20% 2 2 2_Ввод в 2015г посл." xfId="7110" xr:uid="{00000000-0005-0000-0000-00009D250000}"/>
    <cellStyle name="Accent6 - 20% 2 2 3" xfId="7111" xr:uid="{00000000-0005-0000-0000-00009E250000}"/>
    <cellStyle name="Accent6 - 20% 2 2_Ввод в 2015г посл." xfId="7112" xr:uid="{00000000-0005-0000-0000-00009F250000}"/>
    <cellStyle name="Accent6 - 20% 2 3" xfId="5033" xr:uid="{00000000-0005-0000-0000-0000A0250000}"/>
    <cellStyle name="Accent6 - 20% 2 3 2" xfId="7113" xr:uid="{00000000-0005-0000-0000-0000A1250000}"/>
    <cellStyle name="Accent6 - 20% 2 3_Ввод в 2015г посл." xfId="7114" xr:uid="{00000000-0005-0000-0000-0000A2250000}"/>
    <cellStyle name="Accent6 - 20% 2 4" xfId="7115" xr:uid="{00000000-0005-0000-0000-0000A3250000}"/>
    <cellStyle name="Accent6 - 20% 2_Ввод в 2013г_пос_146" xfId="5034" xr:uid="{00000000-0005-0000-0000-0000A4250000}"/>
    <cellStyle name="Accent6 - 20% 3" xfId="5035" xr:uid="{00000000-0005-0000-0000-0000A5250000}"/>
    <cellStyle name="Accent6 - 20% 3 2" xfId="5036" xr:uid="{00000000-0005-0000-0000-0000A6250000}"/>
    <cellStyle name="Accent6 - 20% 3 2 2" xfId="7116" xr:uid="{00000000-0005-0000-0000-0000A7250000}"/>
    <cellStyle name="Accent6 - 20% 3 2_Ввод в 2015г посл." xfId="7117" xr:uid="{00000000-0005-0000-0000-0000A8250000}"/>
    <cellStyle name="Accent6 - 20% 3 3" xfId="7118" xr:uid="{00000000-0005-0000-0000-0000A9250000}"/>
    <cellStyle name="Accent6 - 20% 3_Ввод в 2015г посл." xfId="7119" xr:uid="{00000000-0005-0000-0000-0000AA250000}"/>
    <cellStyle name="Accent6 - 20% 4" xfId="5037" xr:uid="{00000000-0005-0000-0000-0000AB250000}"/>
    <cellStyle name="Accent6 - 20% 4 2" xfId="7120" xr:uid="{00000000-0005-0000-0000-0000AC250000}"/>
    <cellStyle name="Accent6 - 20% 4_Ввод в 2015г посл." xfId="7121" xr:uid="{00000000-0005-0000-0000-0000AD250000}"/>
    <cellStyle name="Accent6 - 20% 5" xfId="7122" xr:uid="{00000000-0005-0000-0000-0000AE250000}"/>
    <cellStyle name="Accent6 - 20%_2014-1кв" xfId="11494" xr:uid="{00000000-0005-0000-0000-0000AF250000}"/>
    <cellStyle name="Accent6 - 40%" xfId="5038" xr:uid="{00000000-0005-0000-0000-0000B0250000}"/>
    <cellStyle name="Accent6 - 40% 2" xfId="5039" xr:uid="{00000000-0005-0000-0000-0000B1250000}"/>
    <cellStyle name="Accent6 - 40% 2 2" xfId="5040" xr:uid="{00000000-0005-0000-0000-0000B2250000}"/>
    <cellStyle name="Accent6 - 40% 2 2 2" xfId="5041" xr:uid="{00000000-0005-0000-0000-0000B3250000}"/>
    <cellStyle name="Accent6 - 40% 2 2 2 2" xfId="7123" xr:uid="{00000000-0005-0000-0000-0000B4250000}"/>
    <cellStyle name="Accent6 - 40% 2 2 2_Ввод в 2015г посл." xfId="7124" xr:uid="{00000000-0005-0000-0000-0000B5250000}"/>
    <cellStyle name="Accent6 - 40% 2 2 3" xfId="7125" xr:uid="{00000000-0005-0000-0000-0000B6250000}"/>
    <cellStyle name="Accent6 - 40% 2 2_Ввод в 2015г посл." xfId="7126" xr:uid="{00000000-0005-0000-0000-0000B7250000}"/>
    <cellStyle name="Accent6 - 40% 2 3" xfId="5042" xr:uid="{00000000-0005-0000-0000-0000B8250000}"/>
    <cellStyle name="Accent6 - 40% 2 3 2" xfId="7127" xr:uid="{00000000-0005-0000-0000-0000B9250000}"/>
    <cellStyle name="Accent6 - 40% 2 3_Ввод в 2015г посл." xfId="7128" xr:uid="{00000000-0005-0000-0000-0000BA250000}"/>
    <cellStyle name="Accent6 - 40% 2 4" xfId="7129" xr:uid="{00000000-0005-0000-0000-0000BB250000}"/>
    <cellStyle name="Accent6 - 40% 2_Ввод в 2013г_пос_146" xfId="5043" xr:uid="{00000000-0005-0000-0000-0000BC250000}"/>
    <cellStyle name="Accent6 - 40% 3" xfId="5044" xr:uid="{00000000-0005-0000-0000-0000BD250000}"/>
    <cellStyle name="Accent6 - 40% 3 2" xfId="5045" xr:uid="{00000000-0005-0000-0000-0000BE250000}"/>
    <cellStyle name="Accent6 - 40% 3 2 2" xfId="7130" xr:uid="{00000000-0005-0000-0000-0000BF250000}"/>
    <cellStyle name="Accent6 - 40% 3 2_Ввод в 2015г посл." xfId="7131" xr:uid="{00000000-0005-0000-0000-0000C0250000}"/>
    <cellStyle name="Accent6 - 40% 3 3" xfId="7132" xr:uid="{00000000-0005-0000-0000-0000C1250000}"/>
    <cellStyle name="Accent6 - 40% 3_Ввод в 2015г посл." xfId="7133" xr:uid="{00000000-0005-0000-0000-0000C2250000}"/>
    <cellStyle name="Accent6 - 40% 4" xfId="5046" xr:uid="{00000000-0005-0000-0000-0000C3250000}"/>
    <cellStyle name="Accent6 - 40% 4 2" xfId="7134" xr:uid="{00000000-0005-0000-0000-0000C4250000}"/>
    <cellStyle name="Accent6 - 40% 4_Ввод в 2015г посл." xfId="7135" xr:uid="{00000000-0005-0000-0000-0000C5250000}"/>
    <cellStyle name="Accent6 - 40% 5" xfId="7136" xr:uid="{00000000-0005-0000-0000-0000C6250000}"/>
    <cellStyle name="Accent6 - 40%_2014-1кв" xfId="11495" xr:uid="{00000000-0005-0000-0000-0000C7250000}"/>
    <cellStyle name="Accent6 - 60%" xfId="5047" xr:uid="{00000000-0005-0000-0000-0000C8250000}"/>
    <cellStyle name="Accent6 - 60% 2" xfId="5048" xr:uid="{00000000-0005-0000-0000-0000C9250000}"/>
    <cellStyle name="Accent6 - 60% 2 2" xfId="5049" xr:uid="{00000000-0005-0000-0000-0000CA250000}"/>
    <cellStyle name="Accent6 - 60% 2 2 2" xfId="5050" xr:uid="{00000000-0005-0000-0000-0000CB250000}"/>
    <cellStyle name="Accent6 - 60% 2 2 2 2" xfId="7137" xr:uid="{00000000-0005-0000-0000-0000CC250000}"/>
    <cellStyle name="Accent6 - 60% 2 2 2_Ввод в 2015г посл." xfId="7138" xr:uid="{00000000-0005-0000-0000-0000CD250000}"/>
    <cellStyle name="Accent6 - 60% 2 2 3" xfId="7139" xr:uid="{00000000-0005-0000-0000-0000CE250000}"/>
    <cellStyle name="Accent6 - 60% 2 2_Ввод в 2015г посл." xfId="7140" xr:uid="{00000000-0005-0000-0000-0000CF250000}"/>
    <cellStyle name="Accent6 - 60% 2 3" xfId="5051" xr:uid="{00000000-0005-0000-0000-0000D0250000}"/>
    <cellStyle name="Accent6 - 60% 2 3 2" xfId="7141" xr:uid="{00000000-0005-0000-0000-0000D1250000}"/>
    <cellStyle name="Accent6 - 60% 2 3_Ввод в 2015г посл." xfId="7142" xr:uid="{00000000-0005-0000-0000-0000D2250000}"/>
    <cellStyle name="Accent6 - 60% 2 4" xfId="7143" xr:uid="{00000000-0005-0000-0000-0000D3250000}"/>
    <cellStyle name="Accent6 - 60% 2_Ввод в 2013г_пос_146" xfId="5052" xr:uid="{00000000-0005-0000-0000-0000D4250000}"/>
    <cellStyle name="Accent6 - 60% 3" xfId="5053" xr:uid="{00000000-0005-0000-0000-0000D5250000}"/>
    <cellStyle name="Accent6 - 60% 3 2" xfId="5054" xr:uid="{00000000-0005-0000-0000-0000D6250000}"/>
    <cellStyle name="Accent6 - 60% 3 2 2" xfId="7144" xr:uid="{00000000-0005-0000-0000-0000D7250000}"/>
    <cellStyle name="Accent6 - 60% 3 2_Ввод в 2015г посл." xfId="7145" xr:uid="{00000000-0005-0000-0000-0000D8250000}"/>
    <cellStyle name="Accent6 - 60% 3 3" xfId="7146" xr:uid="{00000000-0005-0000-0000-0000D9250000}"/>
    <cellStyle name="Accent6 - 60% 3_Ввод в 2015г посл." xfId="7147" xr:uid="{00000000-0005-0000-0000-0000DA250000}"/>
    <cellStyle name="Accent6 - 60%_база" xfId="5055" xr:uid="{00000000-0005-0000-0000-0000DB250000}"/>
    <cellStyle name="Accent6 10" xfId="11496" xr:uid="{00000000-0005-0000-0000-0000DC250000}"/>
    <cellStyle name="Accent6 2" xfId="5056" xr:uid="{00000000-0005-0000-0000-0000DD250000}"/>
    <cellStyle name="Accent6 2 2" xfId="5057" xr:uid="{00000000-0005-0000-0000-0000DE250000}"/>
    <cellStyle name="Accent6 2 2 2" xfId="5058" xr:uid="{00000000-0005-0000-0000-0000DF250000}"/>
    <cellStyle name="Accent6 2 2 2 2" xfId="7148" xr:uid="{00000000-0005-0000-0000-0000E0250000}"/>
    <cellStyle name="Accent6 2 2 2_Ввод в 2015г посл." xfId="7149" xr:uid="{00000000-0005-0000-0000-0000E1250000}"/>
    <cellStyle name="Accent6 2 2 3" xfId="7150" xr:uid="{00000000-0005-0000-0000-0000E2250000}"/>
    <cellStyle name="Accent6 2 2_Ввод в 2015г посл." xfId="7151" xr:uid="{00000000-0005-0000-0000-0000E3250000}"/>
    <cellStyle name="Accent6 2 3" xfId="5059" xr:uid="{00000000-0005-0000-0000-0000E4250000}"/>
    <cellStyle name="Accent6 2 3 2" xfId="7152" xr:uid="{00000000-0005-0000-0000-0000E5250000}"/>
    <cellStyle name="Accent6 2 3_Ввод в 2015г посл." xfId="7153" xr:uid="{00000000-0005-0000-0000-0000E6250000}"/>
    <cellStyle name="Accent6 2 4" xfId="7154" xr:uid="{00000000-0005-0000-0000-0000E7250000}"/>
    <cellStyle name="Accent6 2_Ввод в 2013г_пос_146" xfId="5060" xr:uid="{00000000-0005-0000-0000-0000E8250000}"/>
    <cellStyle name="Accent6 3" xfId="5061" xr:uid="{00000000-0005-0000-0000-0000E9250000}"/>
    <cellStyle name="Accent6 3 2" xfId="5062" xr:uid="{00000000-0005-0000-0000-0000EA250000}"/>
    <cellStyle name="Accent6 3 2 2" xfId="5063" xr:uid="{00000000-0005-0000-0000-0000EB250000}"/>
    <cellStyle name="Accent6 3 2 2 2" xfId="7155" xr:uid="{00000000-0005-0000-0000-0000EC250000}"/>
    <cellStyle name="Accent6 3 2 2_Ввод в 2015г посл." xfId="7156" xr:uid="{00000000-0005-0000-0000-0000ED250000}"/>
    <cellStyle name="Accent6 3 2 3" xfId="7157" xr:uid="{00000000-0005-0000-0000-0000EE250000}"/>
    <cellStyle name="Accent6 3 2_Ввод в 2015г посл." xfId="7158" xr:uid="{00000000-0005-0000-0000-0000EF250000}"/>
    <cellStyle name="Accent6 3 3" xfId="5064" xr:uid="{00000000-0005-0000-0000-0000F0250000}"/>
    <cellStyle name="Accent6 3 3 2" xfId="7159" xr:uid="{00000000-0005-0000-0000-0000F1250000}"/>
    <cellStyle name="Accent6 3 3_Ввод в 2015г посл." xfId="7160" xr:uid="{00000000-0005-0000-0000-0000F2250000}"/>
    <cellStyle name="Accent6 3 4" xfId="7161" xr:uid="{00000000-0005-0000-0000-0000F3250000}"/>
    <cellStyle name="Accent6 3_Ввод в 2013г_пос_146" xfId="5065" xr:uid="{00000000-0005-0000-0000-0000F4250000}"/>
    <cellStyle name="Accent6 4" xfId="5066" xr:uid="{00000000-0005-0000-0000-0000F5250000}"/>
    <cellStyle name="Accent6 4 2" xfId="5067" xr:uid="{00000000-0005-0000-0000-0000F6250000}"/>
    <cellStyle name="Accent6 4 2 2" xfId="7162" xr:uid="{00000000-0005-0000-0000-0000F7250000}"/>
    <cellStyle name="Accent6 4 2_Ввод в 2015г посл." xfId="7163" xr:uid="{00000000-0005-0000-0000-0000F8250000}"/>
    <cellStyle name="Accent6 4 3" xfId="7164" xr:uid="{00000000-0005-0000-0000-0000F9250000}"/>
    <cellStyle name="Accent6 4_Ввод в 2015г посл." xfId="7165" xr:uid="{00000000-0005-0000-0000-0000FA250000}"/>
    <cellStyle name="Accent6 5" xfId="5068" xr:uid="{00000000-0005-0000-0000-0000FB250000}"/>
    <cellStyle name="Accent6 5 2" xfId="7166" xr:uid="{00000000-0005-0000-0000-0000FC250000}"/>
    <cellStyle name="Accent6 5_Ввод в 2015г посл." xfId="7167" xr:uid="{00000000-0005-0000-0000-0000FD250000}"/>
    <cellStyle name="Accent6 6" xfId="5069" xr:uid="{00000000-0005-0000-0000-0000FE250000}"/>
    <cellStyle name="Accent6 6 2" xfId="7168" xr:uid="{00000000-0005-0000-0000-0000FF250000}"/>
    <cellStyle name="Accent6 6_Ввод в 2015г посл." xfId="7169" xr:uid="{00000000-0005-0000-0000-000000260000}"/>
    <cellStyle name="Accent6 7" xfId="5070" xr:uid="{00000000-0005-0000-0000-000001260000}"/>
    <cellStyle name="Accent6 8" xfId="11497" xr:uid="{00000000-0005-0000-0000-000002260000}"/>
    <cellStyle name="Accent6 9" xfId="11498" xr:uid="{00000000-0005-0000-0000-000003260000}"/>
    <cellStyle name="Accent6_01 МЕСЯЦЕВ_ИМОМУ" xfId="11499" xr:uid="{00000000-0005-0000-0000-000004260000}"/>
    <cellStyle name="Acdldnnueer" xfId="5071" xr:uid="{00000000-0005-0000-0000-000005260000}"/>
    <cellStyle name="Acdldnnueer 2" xfId="11500" xr:uid="{00000000-0005-0000-0000-000006260000}"/>
    <cellStyle name="AeE­ [0]" xfId="5072" xr:uid="{00000000-0005-0000-0000-000007260000}"/>
    <cellStyle name="ÅëÈ­ [0]" xfId="5073" xr:uid="{00000000-0005-0000-0000-000008260000}"/>
    <cellStyle name="AeE­ [0] 2" xfId="11501" xr:uid="{00000000-0005-0000-0000-000009260000}"/>
    <cellStyle name="ÅëÈ­ [0] 2" xfId="11502" xr:uid="{00000000-0005-0000-0000-00000A260000}"/>
    <cellStyle name="AeE­ [0] 3" xfId="11503" xr:uid="{00000000-0005-0000-0000-00000B260000}"/>
    <cellStyle name="ÅëÈ­ [0] 3" xfId="11504" xr:uid="{00000000-0005-0000-0000-00000C260000}"/>
    <cellStyle name="AeE­ [0] 4" xfId="11505" xr:uid="{00000000-0005-0000-0000-00000D260000}"/>
    <cellStyle name="ÅëÈ­ [0] 4" xfId="11506" xr:uid="{00000000-0005-0000-0000-00000E260000}"/>
    <cellStyle name="AeE­ [0] 5" xfId="11507" xr:uid="{00000000-0005-0000-0000-00000F260000}"/>
    <cellStyle name="ÅëÈ­ [0] 5" xfId="11508" xr:uid="{00000000-0005-0000-0000-000010260000}"/>
    <cellStyle name="AeE­ [0] 6" xfId="11509" xr:uid="{00000000-0005-0000-0000-000011260000}"/>
    <cellStyle name="ÅëÈ­ [0] 6" xfId="11510" xr:uid="{00000000-0005-0000-0000-000012260000}"/>
    <cellStyle name="AeE­ [0] 7" xfId="11511" xr:uid="{00000000-0005-0000-0000-000013260000}"/>
    <cellStyle name="ÅëÈ­ [0] 7" xfId="11512" xr:uid="{00000000-0005-0000-0000-000014260000}"/>
    <cellStyle name="AeE­ [0] 8" xfId="11513" xr:uid="{00000000-0005-0000-0000-000015260000}"/>
    <cellStyle name="ÅëÈ­ [0] 8" xfId="11514" xr:uid="{00000000-0005-0000-0000-000016260000}"/>
    <cellStyle name="AeE­ [0] 9" xfId="11515" xr:uid="{00000000-0005-0000-0000-000017260000}"/>
    <cellStyle name="ÅëÈ­ [0] 9" xfId="11516" xr:uid="{00000000-0005-0000-0000-000018260000}"/>
    <cellStyle name="AeE­ [0]_???«??Aa" xfId="5074" xr:uid="{00000000-0005-0000-0000-000019260000}"/>
    <cellStyle name="ÅëÈ­ [0]_¡Ú¾ÈÜ¬ Á¾ÇÕºñ±³ " xfId="11517" xr:uid="{00000000-0005-0000-0000-00001A260000}"/>
    <cellStyle name="AeE­ [0]_´e¿iAaCI¿aA≫ " xfId="11518" xr:uid="{00000000-0005-0000-0000-00001B260000}"/>
    <cellStyle name="ÅëÈ­ [0]_´Ü°èº° ±¸Ãà¾È" xfId="11519" xr:uid="{00000000-0005-0000-0000-00001C260000}"/>
    <cellStyle name="AeE­ [0]_¿­¸° INT" xfId="11520" xr:uid="{00000000-0005-0000-0000-00001D260000}"/>
    <cellStyle name="ÅëÈ­ [0]_±âÈ¹½ÇLAN(ÀüÁ¦Á¶°Ç)" xfId="5075" xr:uid="{00000000-0005-0000-0000-00001E260000}"/>
    <cellStyle name="AeE­ [0]_±e?µ±?" xfId="5076" xr:uid="{00000000-0005-0000-0000-00001F260000}"/>
    <cellStyle name="ÅëÈ­ [0]_±è¿µ±æ" xfId="5077" xr:uid="{00000000-0005-0000-0000-000020260000}"/>
    <cellStyle name="AeE­ [0]_»cA??c?A" xfId="5078" xr:uid="{00000000-0005-0000-0000-000021260000}"/>
    <cellStyle name="ÅëÈ­ [0]_»çÀ¯¾ç½Ä" xfId="5079" xr:uid="{00000000-0005-0000-0000-000022260000}"/>
    <cellStyle name="AeE­ [0]_°æAi≫cAc°i " xfId="11521" xr:uid="{00000000-0005-0000-0000-000023260000}"/>
    <cellStyle name="ÅëÈ­ [0]_°ü¸®Ã¥ÀÓLABEL" xfId="5080" xr:uid="{00000000-0005-0000-0000-000024260000}"/>
    <cellStyle name="AeE­ [0]_¼­½AAI¶÷_AoAO°eE¹ " xfId="11522" xr:uid="{00000000-0005-0000-0000-000025260000}"/>
    <cellStyle name="ÅëÈ­ [0]_¼­½ÄÀÏ¶÷_ÅõÀÔ°èÈ¹ " xfId="11523" xr:uid="{00000000-0005-0000-0000-000026260000}"/>
    <cellStyle name="AeE­ [0]_¼oAOCaA¤½A≫o " xfId="11524" xr:uid="{00000000-0005-0000-0000-000027260000}"/>
    <cellStyle name="ÅëÈ­ [0]_1.ÆÇ¸Å½ÇÀû " xfId="11525" xr:uid="{00000000-0005-0000-0000-000028260000}"/>
    <cellStyle name="AeE­ [0]_1.SUMMARY " xfId="11526" xr:uid="{00000000-0005-0000-0000-000029260000}"/>
    <cellStyle name="ÅëÈ­ [0]_1.SUMMARY " xfId="11527" xr:uid="{00000000-0005-0000-0000-00002A260000}"/>
    <cellStyle name="AeE­ [0]_2.CONCEPT " xfId="11528" xr:uid="{00000000-0005-0000-0000-00002B260000}"/>
    <cellStyle name="ÅëÈ­ [0]_2.CONCEPT " xfId="11529" xr:uid="{00000000-0005-0000-0000-00002C260000}"/>
    <cellStyle name="AeE­ [0]_3.MSCHEDULE¿μ¹R " xfId="11530" xr:uid="{00000000-0005-0000-0000-00002D260000}"/>
    <cellStyle name="ÅëÈ­ [0]_3PJTR°èÈ¹ " xfId="11531" xr:uid="{00000000-0005-0000-0000-00002E260000}"/>
    <cellStyle name="AeE­ [0]_4 " xfId="11532" xr:uid="{00000000-0005-0000-0000-00002F260000}"/>
    <cellStyle name="ÅëÈ­ [0]_4 " xfId="11533" xr:uid="{00000000-0005-0000-0000-000030260000}"/>
    <cellStyle name="AeE­ [0]_6-3°æAi·A " xfId="11534" xr:uid="{00000000-0005-0000-0000-000031260000}"/>
    <cellStyle name="ÅëÈ­ [0]_6-3°æÀï·Â " xfId="11535" xr:uid="{00000000-0005-0000-0000-000032260000}"/>
    <cellStyle name="AeE­ [0]_6-3°æAi·A _±¸¸A½CAu " xfId="11536" xr:uid="{00000000-0005-0000-0000-000033260000}"/>
    <cellStyle name="ÅëÈ­ [0]_7.MASTER SCHEDULE " xfId="11537" xr:uid="{00000000-0005-0000-0000-000034260000}"/>
    <cellStyle name="AeE­ [0]_96°eE¹ " xfId="11538" xr:uid="{00000000-0005-0000-0000-000035260000}"/>
    <cellStyle name="ÅëÈ­ [0]_96°èÈ¹ " xfId="11539" xr:uid="{00000000-0005-0000-0000-000036260000}"/>
    <cellStyle name="AeE­ [0]_96¾Æ½OBD " xfId="11540" xr:uid="{00000000-0005-0000-0000-000037260000}"/>
    <cellStyle name="ÅëÈ­ [0]_97³âµµ ÇÁ·ÎÁ§Æ® ÇöÈ²" xfId="5081" xr:uid="{00000000-0005-0000-0000-000038260000}"/>
    <cellStyle name="AeE­ [0]_A?·®?iCa" xfId="5082" xr:uid="{00000000-0005-0000-0000-000039260000}"/>
    <cellStyle name="ÅëÈ­ [0]_À¯Çüº°ÀüÃ¼(¿ï»ê°øÀå)  " xfId="11541" xr:uid="{00000000-0005-0000-0000-00003A260000}"/>
    <cellStyle name="AeE­ [0]_A÷·E_CO¸RE­¾E " xfId="11542" xr:uid="{00000000-0005-0000-0000-00003B260000}"/>
    <cellStyle name="ÅëÈ­ [0]_ÃâÇÏ¿äÃ»" xfId="5083" xr:uid="{00000000-0005-0000-0000-00003C260000}"/>
    <cellStyle name="AeE­ [0]_AI¿ø¹× A¶A÷(96.5.2.) " xfId="11543" xr:uid="{00000000-0005-0000-0000-00003D260000}"/>
    <cellStyle name="ÅëÈ­ [0]_ÀÎ¿ø¹× Á¶Á÷(96.5.2.) " xfId="11544" xr:uid="{00000000-0005-0000-0000-00003E260000}"/>
    <cellStyle name="AeE­ [0]_AI¿ø¹× A¶A÷(96.5.2.) _±¸¸A½CAu " xfId="11545" xr:uid="{00000000-0005-0000-0000-00003F260000}"/>
    <cellStyle name="ÅëÈ­ [0]_ÃÑ°ýÇ¥ " xfId="11546" xr:uid="{00000000-0005-0000-0000-000040260000}"/>
    <cellStyle name="AeE­ [0]_AN°yº¸°i-Aß°¡Ay°¨ " xfId="11547" xr:uid="{00000000-0005-0000-0000-000041260000}"/>
    <cellStyle name="ÅëÈ­ [0]_ÁÖ°£¾÷¹«º¸°í¾ç½Ä" xfId="5084" xr:uid="{00000000-0005-0000-0000-000042260000}"/>
    <cellStyle name="AeE­ [0]_CLAIM1" xfId="5085" xr:uid="{00000000-0005-0000-0000-000043260000}"/>
    <cellStyle name="ÅëÈ­ [0]_CLAIM1" xfId="5086" xr:uid="{00000000-0005-0000-0000-000044260000}"/>
    <cellStyle name="AeE­ [0]_CLAIM1 2" xfId="11548" xr:uid="{00000000-0005-0000-0000-000045260000}"/>
    <cellStyle name="ÅëÈ­ [0]_CLAIM1 2" xfId="11549" xr:uid="{00000000-0005-0000-0000-000046260000}"/>
    <cellStyle name="AeE­ [0]_CLAIM1 3" xfId="11550" xr:uid="{00000000-0005-0000-0000-000047260000}"/>
    <cellStyle name="ÅëÈ­ [0]_CLAIM1 3" xfId="11551" xr:uid="{00000000-0005-0000-0000-000048260000}"/>
    <cellStyle name="AeE­ [0]_CLAIM1 4" xfId="11552" xr:uid="{00000000-0005-0000-0000-000049260000}"/>
    <cellStyle name="ÅëÈ­ [0]_CLAIM1 4" xfId="11553" xr:uid="{00000000-0005-0000-0000-00004A260000}"/>
    <cellStyle name="AeE­ [0]_CLAIM1 5" xfId="11554" xr:uid="{00000000-0005-0000-0000-00004B260000}"/>
    <cellStyle name="ÅëÈ­ [0]_CLAIM1 5" xfId="11555" xr:uid="{00000000-0005-0000-0000-00004C260000}"/>
    <cellStyle name="AeE­ [0]_CLAIM1 6" xfId="11556" xr:uid="{00000000-0005-0000-0000-00004D260000}"/>
    <cellStyle name="ÅëÈ­ [0]_CLAIM1 6" xfId="11557" xr:uid="{00000000-0005-0000-0000-00004E260000}"/>
    <cellStyle name="AeE­ [0]_CLAIM1 7" xfId="11558" xr:uid="{00000000-0005-0000-0000-00004F260000}"/>
    <cellStyle name="ÅëÈ­ [0]_CLAIM1 7" xfId="11559" xr:uid="{00000000-0005-0000-0000-000050260000}"/>
    <cellStyle name="AeE­ [0]_CLAIM1 8" xfId="11560" xr:uid="{00000000-0005-0000-0000-000051260000}"/>
    <cellStyle name="ÅëÈ­ [0]_CLAIM1 8" xfId="11561" xr:uid="{00000000-0005-0000-0000-000052260000}"/>
    <cellStyle name="AeE­ [0]_CLAIM1 9" xfId="11562" xr:uid="{00000000-0005-0000-0000-000053260000}"/>
    <cellStyle name="ÅëÈ­ [0]_CLAIM1 9" xfId="11563" xr:uid="{00000000-0005-0000-0000-000054260000}"/>
    <cellStyle name="AeE­ [0]_CLAIM1_bizness plan 2008 (version 1)" xfId="5087" xr:uid="{00000000-0005-0000-0000-000055260000}"/>
    <cellStyle name="ÅëÈ­ [0]_CLAIM1_bizness plan 2008 (version 1)" xfId="5088" xr:uid="{00000000-0005-0000-0000-000056260000}"/>
    <cellStyle name="AeE­ [0]_CLAIM1_bizness plan 2008 (version 1) 2" xfId="11564" xr:uid="{00000000-0005-0000-0000-000057260000}"/>
    <cellStyle name="ÅëÈ­ [0]_CLAIM1_bizness plan 2008 (version 1) 2" xfId="11565" xr:uid="{00000000-0005-0000-0000-000058260000}"/>
    <cellStyle name="AeE­ [0]_CLAIM1_bizness plan 2008 (version 1) 3" xfId="11566" xr:uid="{00000000-0005-0000-0000-000059260000}"/>
    <cellStyle name="ÅëÈ­ [0]_CLAIM1_bizness plan 2008 (version 1) 3" xfId="11567" xr:uid="{00000000-0005-0000-0000-00005A260000}"/>
    <cellStyle name="AeE­ [0]_CLAIM1_bizness plan 2008 (version 1) 4" xfId="11568" xr:uid="{00000000-0005-0000-0000-00005B260000}"/>
    <cellStyle name="ÅëÈ­ [0]_CLAIM1_bizness plan 2008 (version 1) 4" xfId="11569" xr:uid="{00000000-0005-0000-0000-00005C260000}"/>
    <cellStyle name="AeE­ [0]_CLAIM1_bizness plan 2008 (version 1) 5" xfId="11570" xr:uid="{00000000-0005-0000-0000-00005D260000}"/>
    <cellStyle name="ÅëÈ­ [0]_CLAIM1_bizness plan 2008 (version 1) 5" xfId="11571" xr:uid="{00000000-0005-0000-0000-00005E260000}"/>
    <cellStyle name="AeE­ [0]_CLAIM1_bizness plan 2008 (version 1) 6" xfId="11572" xr:uid="{00000000-0005-0000-0000-00005F260000}"/>
    <cellStyle name="ÅëÈ­ [0]_CLAIM1_bizness plan 2008 (version 1) 6" xfId="11573" xr:uid="{00000000-0005-0000-0000-000060260000}"/>
    <cellStyle name="AeE­ [0]_CLAIM1_bizness plan 2008 (version 1) 7" xfId="11574" xr:uid="{00000000-0005-0000-0000-000061260000}"/>
    <cellStyle name="ÅëÈ­ [0]_CLAIM1_bizness plan 2008 (version 1) 7" xfId="11575" xr:uid="{00000000-0005-0000-0000-000062260000}"/>
    <cellStyle name="AeE­ [0]_CLAIM1_Динамика и разбивка по кв  БП на 2011г (16.06.11г)" xfId="11576" xr:uid="{00000000-0005-0000-0000-000063260000}"/>
    <cellStyle name="ÅëÈ­ [0]_CLAIM1_Динамика и разбивка по кв  БП на 2011г (16.06.11г)" xfId="11577" xr:uid="{00000000-0005-0000-0000-000064260000}"/>
    <cellStyle name="AeE­ [0]_CLAIM1_Импорт- 2008 Биз-план АКxls" xfId="5089" xr:uid="{00000000-0005-0000-0000-000065260000}"/>
    <cellStyle name="ÅëÈ­ [0]_CLAIM1_Импорт- 2008 Биз-план АКxls" xfId="5090" xr:uid="{00000000-0005-0000-0000-000066260000}"/>
    <cellStyle name="AeE­ [0]_CLAIM1_Импорт- 2008 Биз-план АКxls (2)" xfId="5091" xr:uid="{00000000-0005-0000-0000-000067260000}"/>
    <cellStyle name="ÅëÈ­ [0]_CLAIM1_Импорт- 2008 Биз-план АКxls (2)" xfId="5092" xr:uid="{00000000-0005-0000-0000-000068260000}"/>
    <cellStyle name="AeE­ [0]_CLAIM1_Импорт- 2008 Биз-план АКxls (2) 2" xfId="11578" xr:uid="{00000000-0005-0000-0000-000069260000}"/>
    <cellStyle name="ÅëÈ­ [0]_CLAIM1_Импорт- 2008 Биз-план АКxls (2) 2" xfId="11579" xr:uid="{00000000-0005-0000-0000-00006A260000}"/>
    <cellStyle name="AeE­ [0]_CLAIM1_Импорт- 2008 Биз-план АКxls (2) 3" xfId="11580" xr:uid="{00000000-0005-0000-0000-00006B260000}"/>
    <cellStyle name="ÅëÈ­ [0]_CLAIM1_Импорт- 2008 Биз-план АКxls (2) 3" xfId="11581" xr:uid="{00000000-0005-0000-0000-00006C260000}"/>
    <cellStyle name="AeE­ [0]_CLAIM1_Импорт- 2008 Биз-план АКxls (2) 4" xfId="11582" xr:uid="{00000000-0005-0000-0000-00006D260000}"/>
    <cellStyle name="ÅëÈ­ [0]_CLAIM1_Импорт- 2008 Биз-план АКxls (2) 4" xfId="11583" xr:uid="{00000000-0005-0000-0000-00006E260000}"/>
    <cellStyle name="AeE­ [0]_CLAIM1_Импорт- 2008 Биз-план АКxls (2) 5" xfId="11584" xr:uid="{00000000-0005-0000-0000-00006F260000}"/>
    <cellStyle name="ÅëÈ­ [0]_CLAIM1_Импорт- 2008 Биз-план АКxls (2) 5" xfId="11585" xr:uid="{00000000-0005-0000-0000-000070260000}"/>
    <cellStyle name="AeE­ [0]_CLAIM1_Импорт- 2008 Биз-план АКxls (2) 6" xfId="11586" xr:uid="{00000000-0005-0000-0000-000071260000}"/>
    <cellStyle name="ÅëÈ­ [0]_CLAIM1_Импорт- 2008 Биз-план АКxls (2) 6" xfId="11587" xr:uid="{00000000-0005-0000-0000-000072260000}"/>
    <cellStyle name="AeE­ [0]_CLAIM1_Импорт- 2008 Биз-план АКxls (2) 7" xfId="11588" xr:uid="{00000000-0005-0000-0000-000073260000}"/>
    <cellStyle name="ÅëÈ­ [0]_CLAIM1_Импорт- 2008 Биз-план АКxls (2) 7" xfId="11589" xr:uid="{00000000-0005-0000-0000-000074260000}"/>
    <cellStyle name="AeE­ [0]_CLAIM1_Импорт- 2008 Биз-план АКxls 2" xfId="11590" xr:uid="{00000000-0005-0000-0000-000075260000}"/>
    <cellStyle name="ÅëÈ­ [0]_CLAIM1_Импорт- 2008 Биз-план АКxls 2" xfId="11591" xr:uid="{00000000-0005-0000-0000-000076260000}"/>
    <cellStyle name="AeE­ [0]_CLAIM1_Импорт- 2008 Биз-план АКxls 3" xfId="11592" xr:uid="{00000000-0005-0000-0000-000077260000}"/>
    <cellStyle name="ÅëÈ­ [0]_CLAIM1_Импорт- 2008 Биз-план АКxls 3" xfId="11593" xr:uid="{00000000-0005-0000-0000-000078260000}"/>
    <cellStyle name="AeE­ [0]_CLAIM1_Импорт- 2008 Биз-план АКxls 4" xfId="11594" xr:uid="{00000000-0005-0000-0000-000079260000}"/>
    <cellStyle name="ÅëÈ­ [0]_CLAIM1_Импорт- 2008 Биз-план АКxls 4" xfId="11595" xr:uid="{00000000-0005-0000-0000-00007A260000}"/>
    <cellStyle name="AeE­ [0]_CLAIM1_Импорт- 2008 Биз-план АКxls 5" xfId="11596" xr:uid="{00000000-0005-0000-0000-00007B260000}"/>
    <cellStyle name="ÅëÈ­ [0]_CLAIM1_Импорт- 2008 Биз-план АКxls 5" xfId="11597" xr:uid="{00000000-0005-0000-0000-00007C260000}"/>
    <cellStyle name="AeE­ [0]_CLAIM1_Импорт- 2008 Биз-план АКxls 6" xfId="11598" xr:uid="{00000000-0005-0000-0000-00007D260000}"/>
    <cellStyle name="ÅëÈ­ [0]_CLAIM1_Импорт- 2008 Биз-план АКxls 6" xfId="11599" xr:uid="{00000000-0005-0000-0000-00007E260000}"/>
    <cellStyle name="AeE­ [0]_CLAIM1_Импорт- 2008 Биз-план АКxls 7" xfId="11600" xr:uid="{00000000-0005-0000-0000-00007F260000}"/>
    <cellStyle name="ÅëÈ­ [0]_CLAIM1_Импорт- 2008 Биз-план АКxls 7" xfId="11601" xr:uid="{00000000-0005-0000-0000-000080260000}"/>
    <cellStyle name="AeE­ [0]_CLAIM1_Калькуляция (шаблон)" xfId="11602" xr:uid="{00000000-0005-0000-0000-000081260000}"/>
    <cellStyle name="ÅëÈ­ [0]_CLAIM1_Калькуляция (шаблон)" xfId="11603" xr:uid="{00000000-0005-0000-0000-000082260000}"/>
    <cellStyle name="AeE­ [0]_CLAIM1_Новый график к допсоглашению №5" xfId="11604" xr:uid="{00000000-0005-0000-0000-000083260000}"/>
    <cellStyle name="ÅëÈ­ [0]_CLAIM1_Новый график к допсоглашению №5" xfId="11605" xr:uid="{00000000-0005-0000-0000-000084260000}"/>
    <cellStyle name="AeE­ [0]_CLAIM1_Оборотный (2)" xfId="5093" xr:uid="{00000000-0005-0000-0000-000085260000}"/>
    <cellStyle name="ÅëÈ­ [0]_CLAIM1_Оборотный (2)" xfId="5094" xr:uid="{00000000-0005-0000-0000-000086260000}"/>
    <cellStyle name="AeE­ [0]_CLAIM1_Оборотный (2) 2" xfId="11606" xr:uid="{00000000-0005-0000-0000-000087260000}"/>
    <cellStyle name="ÅëÈ­ [0]_CLAIM1_Оборотный (2) 2" xfId="11607" xr:uid="{00000000-0005-0000-0000-000088260000}"/>
    <cellStyle name="AeE­ [0]_CLAIM1_Оборотный (2) 3" xfId="11608" xr:uid="{00000000-0005-0000-0000-000089260000}"/>
    <cellStyle name="ÅëÈ­ [0]_CLAIM1_Оборотный (2) 3" xfId="11609" xr:uid="{00000000-0005-0000-0000-00008A260000}"/>
    <cellStyle name="AeE­ [0]_CLAIM1_Оборотный (2) 4" xfId="11610" xr:uid="{00000000-0005-0000-0000-00008B260000}"/>
    <cellStyle name="ÅëÈ­ [0]_CLAIM1_Оборотный (2) 4" xfId="11611" xr:uid="{00000000-0005-0000-0000-00008C260000}"/>
    <cellStyle name="AeE­ [0]_CLAIM1_Оборотный (2) 5" xfId="11612" xr:uid="{00000000-0005-0000-0000-00008D260000}"/>
    <cellStyle name="ÅëÈ­ [0]_CLAIM1_Оборотный (2) 5" xfId="11613" xr:uid="{00000000-0005-0000-0000-00008E260000}"/>
    <cellStyle name="AeE­ [0]_CLAIM1_Оборотный (2) 6" xfId="11614" xr:uid="{00000000-0005-0000-0000-00008F260000}"/>
    <cellStyle name="ÅëÈ­ [0]_CLAIM1_Оборотный (2) 6" xfId="11615" xr:uid="{00000000-0005-0000-0000-000090260000}"/>
    <cellStyle name="AeE­ [0]_CLAIM1_Оборотный (2) 7" xfId="11616" xr:uid="{00000000-0005-0000-0000-000091260000}"/>
    <cellStyle name="ÅëÈ­ [0]_CLAIM1_Оборотный (2) 7" xfId="11617" xr:uid="{00000000-0005-0000-0000-000092260000}"/>
    <cellStyle name="AeE­ [0]_CLAIM1_Пр разв на 2008г  2011года (8%) 192 03.12.07" xfId="5095" xr:uid="{00000000-0005-0000-0000-000093260000}"/>
    <cellStyle name="ÅëÈ­ [0]_CLAIM1_Пр разв на 2008г  2011года (8%) 192 03.12.07" xfId="5096" xr:uid="{00000000-0005-0000-0000-000094260000}"/>
    <cellStyle name="AeE­ [0]_CLAIM1_Пр разв на 2008г  2011года (8%) 192 03.12.07 2" xfId="11618" xr:uid="{00000000-0005-0000-0000-000095260000}"/>
    <cellStyle name="ÅëÈ­ [0]_CLAIM1_Пр разв на 2008г  2011года (8%) 192 03.12.07 2" xfId="11619" xr:uid="{00000000-0005-0000-0000-000096260000}"/>
    <cellStyle name="AeE­ [0]_CLAIM1_Пр разв на 2008г  2011года (8%) 192 03.12.07 3" xfId="11620" xr:uid="{00000000-0005-0000-0000-000097260000}"/>
    <cellStyle name="ÅëÈ­ [0]_CLAIM1_Пр разв на 2008г  2011года (8%) 192 03.12.07 3" xfId="11621" xr:uid="{00000000-0005-0000-0000-000098260000}"/>
    <cellStyle name="AeE­ [0]_CLAIM1_Пр разв на 2008г  2011года (8%) 192 03.12.07 4" xfId="11622" xr:uid="{00000000-0005-0000-0000-000099260000}"/>
    <cellStyle name="ÅëÈ­ [0]_CLAIM1_Пр разв на 2008г  2011года (8%) 192 03.12.07 4" xfId="11623" xr:uid="{00000000-0005-0000-0000-00009A260000}"/>
    <cellStyle name="AeE­ [0]_CLAIM1_Пр разв на 2008г  2011года (8%) 192 03.12.07 5" xfId="11624" xr:uid="{00000000-0005-0000-0000-00009B260000}"/>
    <cellStyle name="ÅëÈ­ [0]_CLAIM1_Пр разв на 2008г  2011года (8%) 192 03.12.07 5" xfId="11625" xr:uid="{00000000-0005-0000-0000-00009C260000}"/>
    <cellStyle name="AeE­ [0]_CLAIM1_Пр разв на 2008г  2011года (8%) 192 03.12.07 6" xfId="11626" xr:uid="{00000000-0005-0000-0000-00009D260000}"/>
    <cellStyle name="ÅëÈ­ [0]_CLAIM1_Пр разв на 2008г  2011года (8%) 192 03.12.07 6" xfId="11627" xr:uid="{00000000-0005-0000-0000-00009E260000}"/>
    <cellStyle name="AeE­ [0]_CLAIM1_Пр разв на 2008г  2011года (8%) 192 03.12.07 7" xfId="11628" xr:uid="{00000000-0005-0000-0000-00009F260000}"/>
    <cellStyle name="ÅëÈ­ [0]_CLAIM1_Пр разв на 2008г  2011года (8%) 192 03.12.07 7" xfId="11629" xr:uid="{00000000-0005-0000-0000-0000A0260000}"/>
    <cellStyle name="AeE­ [0]_CLAIM1_Пр разв на 2008г  2011года (8%) 197 03.12.07" xfId="5097" xr:uid="{00000000-0005-0000-0000-0000A1260000}"/>
    <cellStyle name="ÅëÈ­ [0]_CLAIM1_Пр разв на 2008г  2011года (8%) 197 03.12.07" xfId="5098" xr:uid="{00000000-0005-0000-0000-0000A2260000}"/>
    <cellStyle name="AeE­ [0]_CLAIM1_Пр разв на 2008г  2011года (8%) 197 03.12.07 2" xfId="11630" xr:uid="{00000000-0005-0000-0000-0000A3260000}"/>
    <cellStyle name="ÅëÈ­ [0]_CLAIM1_Пр разв на 2008г  2011года (8%) 197 03.12.07 2" xfId="11631" xr:uid="{00000000-0005-0000-0000-0000A4260000}"/>
    <cellStyle name="AeE­ [0]_CLAIM1_Пр разв на 2008г  2011года (8%) 197 03.12.07 3" xfId="11632" xr:uid="{00000000-0005-0000-0000-0000A5260000}"/>
    <cellStyle name="ÅëÈ­ [0]_CLAIM1_Пр разв на 2008г  2011года (8%) 197 03.12.07 3" xfId="11633" xr:uid="{00000000-0005-0000-0000-0000A6260000}"/>
    <cellStyle name="AeE­ [0]_CLAIM1_Пр разв на 2008г  2011года (8%) 197 03.12.07 4" xfId="11634" xr:uid="{00000000-0005-0000-0000-0000A7260000}"/>
    <cellStyle name="ÅëÈ­ [0]_CLAIM1_Пр разв на 2008г  2011года (8%) 197 03.12.07 4" xfId="11635" xr:uid="{00000000-0005-0000-0000-0000A8260000}"/>
    <cellStyle name="AeE­ [0]_CLAIM1_Пр разв на 2008г  2011года (8%) 197 03.12.07 5" xfId="11636" xr:uid="{00000000-0005-0000-0000-0000A9260000}"/>
    <cellStyle name="ÅëÈ­ [0]_CLAIM1_Пр разв на 2008г  2011года (8%) 197 03.12.07 5" xfId="11637" xr:uid="{00000000-0005-0000-0000-0000AA260000}"/>
    <cellStyle name="AeE­ [0]_CLAIM1_Пр разв на 2008г  2011года (8%) 197 03.12.07 6" xfId="11638" xr:uid="{00000000-0005-0000-0000-0000AB260000}"/>
    <cellStyle name="ÅëÈ­ [0]_CLAIM1_Пр разв на 2008г  2011года (8%) 197 03.12.07 6" xfId="11639" xr:uid="{00000000-0005-0000-0000-0000AC260000}"/>
    <cellStyle name="AeE­ [0]_CLAIM1_Пр разв на 2008г  2011года (8%) 197 03.12.07 7" xfId="11640" xr:uid="{00000000-0005-0000-0000-0000AD260000}"/>
    <cellStyle name="ÅëÈ­ [0]_CLAIM1_Пр разв на 2008г  2011года (8%) 197 03.12.07 7" xfId="11641" xr:uid="{00000000-0005-0000-0000-0000AE260000}"/>
    <cellStyle name="AeE­ [0]_CLAIM1_Приложение к Доп Согл" xfId="11642" xr:uid="{00000000-0005-0000-0000-0000AF260000}"/>
    <cellStyle name="ÅëÈ­ [0]_CLAIM1_Приложение к Доп Согл" xfId="11643" xr:uid="{00000000-0005-0000-0000-0000B0260000}"/>
    <cellStyle name="AeE­ [0]_CLAIM1_ТЭО 195000 БП 2008 1% рент 23% пов цен" xfId="5099" xr:uid="{00000000-0005-0000-0000-0000B1260000}"/>
    <cellStyle name="ÅëÈ­ [0]_CLAIM1_ТЭО 195000 БП 2008 1% рент 23% пов цен" xfId="5100" xr:uid="{00000000-0005-0000-0000-0000B2260000}"/>
    <cellStyle name="AeE­ [0]_CLAIM1_ТЭО 195000 БП 2008 1% рент 23% пов цен 2" xfId="11644" xr:uid="{00000000-0005-0000-0000-0000B3260000}"/>
    <cellStyle name="ÅëÈ­ [0]_CLAIM1_ТЭО 195000 БП 2008 1% рент 23% пов цен 2" xfId="11645" xr:uid="{00000000-0005-0000-0000-0000B4260000}"/>
    <cellStyle name="AeE­ [0]_CLAIM1_ТЭО 195000 БП 2008 1% рент 23% пов цен 3" xfId="11646" xr:uid="{00000000-0005-0000-0000-0000B5260000}"/>
    <cellStyle name="ÅëÈ­ [0]_CLAIM1_ТЭО 195000 БП 2008 1% рент 23% пов цен 3" xfId="11647" xr:uid="{00000000-0005-0000-0000-0000B6260000}"/>
    <cellStyle name="AeE­ [0]_CLAIM1_ТЭО 195000 БП 2008 1% рент 23% пов цен 4" xfId="11648" xr:uid="{00000000-0005-0000-0000-0000B7260000}"/>
    <cellStyle name="ÅëÈ­ [0]_CLAIM1_ТЭО 195000 БП 2008 1% рент 23% пов цен 4" xfId="11649" xr:uid="{00000000-0005-0000-0000-0000B8260000}"/>
    <cellStyle name="AeE­ [0]_CLAIM1_ТЭО 195000 БП 2008 1% рент 23% пов цен 5" xfId="11650" xr:uid="{00000000-0005-0000-0000-0000B9260000}"/>
    <cellStyle name="ÅëÈ­ [0]_CLAIM1_ТЭО 195000 БП 2008 1% рент 23% пов цен 5" xfId="11651" xr:uid="{00000000-0005-0000-0000-0000BA260000}"/>
    <cellStyle name="AeE­ [0]_CLAIM1_ТЭО 195000 БП 2008 1% рент 23% пов цен 6" xfId="11652" xr:uid="{00000000-0005-0000-0000-0000BB260000}"/>
    <cellStyle name="ÅëÈ­ [0]_CLAIM1_ТЭО 195000 БП 2008 1% рент 23% пов цен 6" xfId="11653" xr:uid="{00000000-0005-0000-0000-0000BC260000}"/>
    <cellStyle name="AeE­ [0]_CLAIM1_ТЭО 195000 БП 2008 1% рент 23% пов цен 7" xfId="11654" xr:uid="{00000000-0005-0000-0000-0000BD260000}"/>
    <cellStyle name="ÅëÈ­ [0]_CLAIM1_ТЭО 195000 БП 2008 1% рент 23% пов цен 7" xfId="11655" xr:uid="{00000000-0005-0000-0000-0000BE260000}"/>
    <cellStyle name="AeE­ [0]_CLAIM1_ТЭО 205000 БП 2008 1% рент 23% пов цен" xfId="5101" xr:uid="{00000000-0005-0000-0000-0000BF260000}"/>
    <cellStyle name="ÅëÈ­ [0]_CLAIM1_ТЭО 205000 БП 2008 1% рент 23% пов цен" xfId="5102" xr:uid="{00000000-0005-0000-0000-0000C0260000}"/>
    <cellStyle name="AeE­ [0]_CLAIM1_ТЭО 205000 БП 2008 1% рент 23% пов цен 2" xfId="11656" xr:uid="{00000000-0005-0000-0000-0000C1260000}"/>
    <cellStyle name="ÅëÈ­ [0]_CLAIM1_ТЭО 205000 БП 2008 1% рент 23% пов цен 2" xfId="11657" xr:uid="{00000000-0005-0000-0000-0000C2260000}"/>
    <cellStyle name="AeE­ [0]_CLAIM1_ТЭО 205000 БП 2008 1% рент 23% пов цен 3" xfId="11658" xr:uid="{00000000-0005-0000-0000-0000C3260000}"/>
    <cellStyle name="ÅëÈ­ [0]_CLAIM1_ТЭО 205000 БП 2008 1% рент 23% пов цен 3" xfId="11659" xr:uid="{00000000-0005-0000-0000-0000C4260000}"/>
    <cellStyle name="AeE­ [0]_CLAIM1_ТЭО 205000 БП 2008 1% рент 23% пов цен 4" xfId="11660" xr:uid="{00000000-0005-0000-0000-0000C5260000}"/>
    <cellStyle name="ÅëÈ­ [0]_CLAIM1_ТЭО 205000 БП 2008 1% рент 23% пов цен 4" xfId="11661" xr:uid="{00000000-0005-0000-0000-0000C6260000}"/>
    <cellStyle name="AeE­ [0]_CLAIM1_ТЭО 205000 БП 2008 1% рент 23% пов цен 5" xfId="11662" xr:uid="{00000000-0005-0000-0000-0000C7260000}"/>
    <cellStyle name="ÅëÈ­ [0]_CLAIM1_ТЭО 205000 БП 2008 1% рент 23% пов цен 5" xfId="11663" xr:uid="{00000000-0005-0000-0000-0000C8260000}"/>
    <cellStyle name="AeE­ [0]_CLAIM1_ТЭО 205000 БП 2008 1% рент 23% пов цен 6" xfId="11664" xr:uid="{00000000-0005-0000-0000-0000C9260000}"/>
    <cellStyle name="ÅëÈ­ [0]_CLAIM1_ТЭО 205000 БП 2008 1% рент 23% пов цен 6" xfId="11665" xr:uid="{00000000-0005-0000-0000-0000CA260000}"/>
    <cellStyle name="AeE­ [0]_CLAIM1_ТЭО 205000 БП 2008 1% рент 23% пов цен 7" xfId="11666" xr:uid="{00000000-0005-0000-0000-0000CB260000}"/>
    <cellStyle name="ÅëÈ­ [0]_CLAIM1_ТЭО 205000 БП 2008 1% рент 23% пов цен 7" xfId="11667" xr:uid="{00000000-0005-0000-0000-0000CC260000}"/>
    <cellStyle name="AeE­ [0]_Co??±?A " xfId="5103" xr:uid="{00000000-0005-0000-0000-0000CD260000}"/>
    <cellStyle name="ÅëÈ­ [0]_Çö¾÷±³À°" xfId="5104" xr:uid="{00000000-0005-0000-0000-0000CE260000}"/>
    <cellStyle name="AeE­ [0]_CODE" xfId="5105" xr:uid="{00000000-0005-0000-0000-0000CF260000}"/>
    <cellStyle name="ÅëÈ­ [0]_CODE" xfId="5106" xr:uid="{00000000-0005-0000-0000-0000D0260000}"/>
    <cellStyle name="AeE­ [0]_CODE (2)" xfId="5107" xr:uid="{00000000-0005-0000-0000-0000D1260000}"/>
    <cellStyle name="ÅëÈ­ [0]_CODE (2)" xfId="5108" xr:uid="{00000000-0005-0000-0000-0000D2260000}"/>
    <cellStyle name="AeE­ [0]_CODE (2) 2" xfId="11668" xr:uid="{00000000-0005-0000-0000-0000D3260000}"/>
    <cellStyle name="ÅëÈ­ [0]_CODE (2) 2" xfId="11669" xr:uid="{00000000-0005-0000-0000-0000D4260000}"/>
    <cellStyle name="AeE­ [0]_CODE (2) 3" xfId="11670" xr:uid="{00000000-0005-0000-0000-0000D5260000}"/>
    <cellStyle name="ÅëÈ­ [0]_CODE (2) 3" xfId="11671" xr:uid="{00000000-0005-0000-0000-0000D6260000}"/>
    <cellStyle name="AeE­ [0]_CODE (2) 4" xfId="11672" xr:uid="{00000000-0005-0000-0000-0000D7260000}"/>
    <cellStyle name="ÅëÈ­ [0]_CODE (2) 4" xfId="11673" xr:uid="{00000000-0005-0000-0000-0000D8260000}"/>
    <cellStyle name="AeE­ [0]_CODE (2) 5" xfId="11674" xr:uid="{00000000-0005-0000-0000-0000D9260000}"/>
    <cellStyle name="ÅëÈ­ [0]_CODE (2) 5" xfId="11675" xr:uid="{00000000-0005-0000-0000-0000DA260000}"/>
    <cellStyle name="AeE­ [0]_CODE (2) 6" xfId="11676" xr:uid="{00000000-0005-0000-0000-0000DB260000}"/>
    <cellStyle name="ÅëÈ­ [0]_CODE (2) 6" xfId="11677" xr:uid="{00000000-0005-0000-0000-0000DC260000}"/>
    <cellStyle name="AeE­ [0]_CODE (2) 7" xfId="11678" xr:uid="{00000000-0005-0000-0000-0000DD260000}"/>
    <cellStyle name="ÅëÈ­ [0]_CODE (2) 7" xfId="11679" xr:uid="{00000000-0005-0000-0000-0000DE260000}"/>
    <cellStyle name="AeE­ [0]_CODE (2) 8" xfId="11680" xr:uid="{00000000-0005-0000-0000-0000DF260000}"/>
    <cellStyle name="ÅëÈ­ [0]_CODE (2) 8" xfId="11681" xr:uid="{00000000-0005-0000-0000-0000E0260000}"/>
    <cellStyle name="AeE­ [0]_CODE (2) 9" xfId="11682" xr:uid="{00000000-0005-0000-0000-0000E1260000}"/>
    <cellStyle name="ÅëÈ­ [0]_CODE (2) 9" xfId="11683" xr:uid="{00000000-0005-0000-0000-0000E2260000}"/>
    <cellStyle name="AeE­ [0]_CODE (2)_bizness plan 2008 (version 1)" xfId="5109" xr:uid="{00000000-0005-0000-0000-0000E3260000}"/>
    <cellStyle name="ÅëÈ­ [0]_CODE (2)_bizness plan 2008 (version 1)" xfId="5110" xr:uid="{00000000-0005-0000-0000-0000E4260000}"/>
    <cellStyle name="AeE­ [0]_CODE (2)_bizness plan 2008 (version 1) 2" xfId="11684" xr:uid="{00000000-0005-0000-0000-0000E5260000}"/>
    <cellStyle name="ÅëÈ­ [0]_CODE (2)_bizness plan 2008 (version 1) 2" xfId="11685" xr:uid="{00000000-0005-0000-0000-0000E6260000}"/>
    <cellStyle name="AeE­ [0]_CODE (2)_bizness plan 2008 (version 1) 3" xfId="11686" xr:uid="{00000000-0005-0000-0000-0000E7260000}"/>
    <cellStyle name="ÅëÈ­ [0]_CODE (2)_bizness plan 2008 (version 1) 3" xfId="11687" xr:uid="{00000000-0005-0000-0000-0000E8260000}"/>
    <cellStyle name="AeE­ [0]_CODE (2)_bizness plan 2008 (version 1) 4" xfId="11688" xr:uid="{00000000-0005-0000-0000-0000E9260000}"/>
    <cellStyle name="ÅëÈ­ [0]_CODE (2)_bizness plan 2008 (version 1) 4" xfId="11689" xr:uid="{00000000-0005-0000-0000-0000EA260000}"/>
    <cellStyle name="AeE­ [0]_CODE (2)_bizness plan 2008 (version 1) 5" xfId="11690" xr:uid="{00000000-0005-0000-0000-0000EB260000}"/>
    <cellStyle name="ÅëÈ­ [0]_CODE (2)_bizness plan 2008 (version 1) 5" xfId="11691" xr:uid="{00000000-0005-0000-0000-0000EC260000}"/>
    <cellStyle name="AeE­ [0]_CODE (2)_bizness plan 2008 (version 1) 6" xfId="11692" xr:uid="{00000000-0005-0000-0000-0000ED260000}"/>
    <cellStyle name="ÅëÈ­ [0]_CODE (2)_bizness plan 2008 (version 1) 6" xfId="11693" xr:uid="{00000000-0005-0000-0000-0000EE260000}"/>
    <cellStyle name="AeE­ [0]_CODE (2)_bizness plan 2008 (version 1) 7" xfId="11694" xr:uid="{00000000-0005-0000-0000-0000EF260000}"/>
    <cellStyle name="ÅëÈ­ [0]_CODE (2)_bizness plan 2008 (version 1) 7" xfId="11695" xr:uid="{00000000-0005-0000-0000-0000F0260000}"/>
    <cellStyle name="AeE­ [0]_CODE (2)_Динамика и разбивка по кв  БП на 2011г (16.06.11г)" xfId="11696" xr:uid="{00000000-0005-0000-0000-0000F1260000}"/>
    <cellStyle name="ÅëÈ­ [0]_CODE (2)_Динамика и разбивка по кв  БП на 2011г (16.06.11г)" xfId="11697" xr:uid="{00000000-0005-0000-0000-0000F2260000}"/>
    <cellStyle name="AeE­ [0]_CODE (2)_Импорт- 2008 Биз-план АКxls" xfId="5111" xr:uid="{00000000-0005-0000-0000-0000F3260000}"/>
    <cellStyle name="ÅëÈ­ [0]_CODE (2)_Импорт- 2008 Биз-план АКxls" xfId="5112" xr:uid="{00000000-0005-0000-0000-0000F4260000}"/>
    <cellStyle name="AeE­ [0]_CODE (2)_Импорт- 2008 Биз-план АКxls (2)" xfId="5113" xr:uid="{00000000-0005-0000-0000-0000F5260000}"/>
    <cellStyle name="ÅëÈ­ [0]_CODE (2)_Импорт- 2008 Биз-план АКxls (2)" xfId="5114" xr:uid="{00000000-0005-0000-0000-0000F6260000}"/>
    <cellStyle name="AeE­ [0]_CODE (2)_Импорт- 2008 Биз-план АКxls (2) 2" xfId="11698" xr:uid="{00000000-0005-0000-0000-0000F7260000}"/>
    <cellStyle name="ÅëÈ­ [0]_CODE (2)_Импорт- 2008 Биз-план АКxls (2) 2" xfId="11699" xr:uid="{00000000-0005-0000-0000-0000F8260000}"/>
    <cellStyle name="AeE­ [0]_CODE (2)_Импорт- 2008 Биз-план АКxls (2) 3" xfId="11700" xr:uid="{00000000-0005-0000-0000-0000F9260000}"/>
    <cellStyle name="ÅëÈ­ [0]_CODE (2)_Импорт- 2008 Биз-план АКxls (2) 3" xfId="11701" xr:uid="{00000000-0005-0000-0000-0000FA260000}"/>
    <cellStyle name="AeE­ [0]_CODE (2)_Импорт- 2008 Биз-план АКxls (2) 4" xfId="11702" xr:uid="{00000000-0005-0000-0000-0000FB260000}"/>
    <cellStyle name="ÅëÈ­ [0]_CODE (2)_Импорт- 2008 Биз-план АКxls (2) 4" xfId="11703" xr:uid="{00000000-0005-0000-0000-0000FC260000}"/>
    <cellStyle name="AeE­ [0]_CODE (2)_Импорт- 2008 Биз-план АКxls (2) 5" xfId="11704" xr:uid="{00000000-0005-0000-0000-0000FD260000}"/>
    <cellStyle name="ÅëÈ­ [0]_CODE (2)_Импорт- 2008 Биз-план АКxls (2) 5" xfId="11705" xr:uid="{00000000-0005-0000-0000-0000FE260000}"/>
    <cellStyle name="AeE­ [0]_CODE (2)_Импорт- 2008 Биз-план АКxls (2) 6" xfId="11706" xr:uid="{00000000-0005-0000-0000-0000FF260000}"/>
    <cellStyle name="ÅëÈ­ [0]_CODE (2)_Импорт- 2008 Биз-план АКxls (2) 6" xfId="11707" xr:uid="{00000000-0005-0000-0000-000000270000}"/>
    <cellStyle name="AeE­ [0]_CODE (2)_Импорт- 2008 Биз-план АКxls (2) 7" xfId="11708" xr:uid="{00000000-0005-0000-0000-000001270000}"/>
    <cellStyle name="ÅëÈ­ [0]_CODE (2)_Импорт- 2008 Биз-план АКxls (2) 7" xfId="11709" xr:uid="{00000000-0005-0000-0000-000002270000}"/>
    <cellStyle name="AeE­ [0]_CODE (2)_Импорт- 2008 Биз-план АКxls 2" xfId="11710" xr:uid="{00000000-0005-0000-0000-000003270000}"/>
    <cellStyle name="ÅëÈ­ [0]_CODE (2)_Импорт- 2008 Биз-план АКxls 2" xfId="11711" xr:uid="{00000000-0005-0000-0000-000004270000}"/>
    <cellStyle name="AeE­ [0]_CODE (2)_Импорт- 2008 Биз-план АКxls 3" xfId="11712" xr:uid="{00000000-0005-0000-0000-000005270000}"/>
    <cellStyle name="ÅëÈ­ [0]_CODE (2)_Импорт- 2008 Биз-план АКxls 3" xfId="11713" xr:uid="{00000000-0005-0000-0000-000006270000}"/>
    <cellStyle name="AeE­ [0]_CODE (2)_Импорт- 2008 Биз-план АКxls 4" xfId="11714" xr:uid="{00000000-0005-0000-0000-000007270000}"/>
    <cellStyle name="ÅëÈ­ [0]_CODE (2)_Импорт- 2008 Биз-план АКxls 4" xfId="11715" xr:uid="{00000000-0005-0000-0000-000008270000}"/>
    <cellStyle name="AeE­ [0]_CODE (2)_Импорт- 2008 Биз-план АКxls 5" xfId="11716" xr:uid="{00000000-0005-0000-0000-000009270000}"/>
    <cellStyle name="ÅëÈ­ [0]_CODE (2)_Импорт- 2008 Биз-план АКxls 5" xfId="11717" xr:uid="{00000000-0005-0000-0000-00000A270000}"/>
    <cellStyle name="AeE­ [0]_CODE (2)_Импорт- 2008 Биз-план АКxls 6" xfId="11718" xr:uid="{00000000-0005-0000-0000-00000B270000}"/>
    <cellStyle name="ÅëÈ­ [0]_CODE (2)_Импорт- 2008 Биз-план АКxls 6" xfId="11719" xr:uid="{00000000-0005-0000-0000-00000C270000}"/>
    <cellStyle name="AeE­ [0]_CODE (2)_Импорт- 2008 Биз-план АКxls 7" xfId="11720" xr:uid="{00000000-0005-0000-0000-00000D270000}"/>
    <cellStyle name="ÅëÈ­ [0]_CODE (2)_Импорт- 2008 Биз-план АКxls 7" xfId="11721" xr:uid="{00000000-0005-0000-0000-00000E270000}"/>
    <cellStyle name="AeE­ [0]_CODE (2)_Калькуляция (шаблон)" xfId="11722" xr:uid="{00000000-0005-0000-0000-00000F270000}"/>
    <cellStyle name="ÅëÈ­ [0]_CODE (2)_Калькуляция (шаблон)" xfId="11723" xr:uid="{00000000-0005-0000-0000-000010270000}"/>
    <cellStyle name="AeE­ [0]_CODE (2)_Новый график к допсоглашению №5" xfId="11724" xr:uid="{00000000-0005-0000-0000-000011270000}"/>
    <cellStyle name="ÅëÈ­ [0]_CODE (2)_Новый график к допсоглашению №5" xfId="11725" xr:uid="{00000000-0005-0000-0000-000012270000}"/>
    <cellStyle name="AeE­ [0]_CODE (2)_Оборотный (2)" xfId="5115" xr:uid="{00000000-0005-0000-0000-000013270000}"/>
    <cellStyle name="ÅëÈ­ [0]_CODE (2)_Оборотный (2)" xfId="5116" xr:uid="{00000000-0005-0000-0000-000014270000}"/>
    <cellStyle name="AeE­ [0]_CODE (2)_Оборотный (2) 2" xfId="11726" xr:uid="{00000000-0005-0000-0000-000015270000}"/>
    <cellStyle name="ÅëÈ­ [0]_CODE (2)_Оборотный (2) 2" xfId="11727" xr:uid="{00000000-0005-0000-0000-000016270000}"/>
    <cellStyle name="AeE­ [0]_CODE (2)_Оборотный (2) 3" xfId="11728" xr:uid="{00000000-0005-0000-0000-000017270000}"/>
    <cellStyle name="ÅëÈ­ [0]_CODE (2)_Оборотный (2) 3" xfId="11729" xr:uid="{00000000-0005-0000-0000-000018270000}"/>
    <cellStyle name="AeE­ [0]_CODE (2)_Оборотный (2) 4" xfId="11730" xr:uid="{00000000-0005-0000-0000-000019270000}"/>
    <cellStyle name="ÅëÈ­ [0]_CODE (2)_Оборотный (2) 4" xfId="11731" xr:uid="{00000000-0005-0000-0000-00001A270000}"/>
    <cellStyle name="AeE­ [0]_CODE (2)_Оборотный (2) 5" xfId="11732" xr:uid="{00000000-0005-0000-0000-00001B270000}"/>
    <cellStyle name="ÅëÈ­ [0]_CODE (2)_Оборотный (2) 5" xfId="11733" xr:uid="{00000000-0005-0000-0000-00001C270000}"/>
    <cellStyle name="AeE­ [0]_CODE (2)_Оборотный (2) 6" xfId="11734" xr:uid="{00000000-0005-0000-0000-00001D270000}"/>
    <cellStyle name="ÅëÈ­ [0]_CODE (2)_Оборотный (2) 6" xfId="11735" xr:uid="{00000000-0005-0000-0000-00001E270000}"/>
    <cellStyle name="AeE­ [0]_CODE (2)_Оборотный (2) 7" xfId="11736" xr:uid="{00000000-0005-0000-0000-00001F270000}"/>
    <cellStyle name="ÅëÈ­ [0]_CODE (2)_Оборотный (2) 7" xfId="11737" xr:uid="{00000000-0005-0000-0000-000020270000}"/>
    <cellStyle name="AeE­ [0]_CODE (2)_Пр разв на 2008г  2011года (8%) 192 03.12.07" xfId="5117" xr:uid="{00000000-0005-0000-0000-000021270000}"/>
    <cellStyle name="ÅëÈ­ [0]_CODE (2)_Пр разв на 2008г  2011года (8%) 192 03.12.07" xfId="5118" xr:uid="{00000000-0005-0000-0000-000022270000}"/>
    <cellStyle name="AeE­ [0]_CODE (2)_Пр разв на 2008г  2011года (8%) 192 03.12.07 2" xfId="11738" xr:uid="{00000000-0005-0000-0000-000023270000}"/>
    <cellStyle name="ÅëÈ­ [0]_CODE (2)_Пр разв на 2008г  2011года (8%) 192 03.12.07 2" xfId="11739" xr:uid="{00000000-0005-0000-0000-000024270000}"/>
    <cellStyle name="AeE­ [0]_CODE (2)_Пр разв на 2008г  2011года (8%) 192 03.12.07 3" xfId="11740" xr:uid="{00000000-0005-0000-0000-000025270000}"/>
    <cellStyle name="ÅëÈ­ [0]_CODE (2)_Пр разв на 2008г  2011года (8%) 192 03.12.07 3" xfId="11741" xr:uid="{00000000-0005-0000-0000-000026270000}"/>
    <cellStyle name="AeE­ [0]_CODE (2)_Пр разв на 2008г  2011года (8%) 192 03.12.07 4" xfId="11742" xr:uid="{00000000-0005-0000-0000-000027270000}"/>
    <cellStyle name="ÅëÈ­ [0]_CODE (2)_Пр разв на 2008г  2011года (8%) 192 03.12.07 4" xfId="11743" xr:uid="{00000000-0005-0000-0000-000028270000}"/>
    <cellStyle name="AeE­ [0]_CODE (2)_Пр разв на 2008г  2011года (8%) 192 03.12.07 5" xfId="11744" xr:uid="{00000000-0005-0000-0000-000029270000}"/>
    <cellStyle name="ÅëÈ­ [0]_CODE (2)_Пр разв на 2008г  2011года (8%) 192 03.12.07 5" xfId="11745" xr:uid="{00000000-0005-0000-0000-00002A270000}"/>
    <cellStyle name="AeE­ [0]_CODE (2)_Пр разв на 2008г  2011года (8%) 192 03.12.07 6" xfId="11746" xr:uid="{00000000-0005-0000-0000-00002B270000}"/>
    <cellStyle name="ÅëÈ­ [0]_CODE (2)_Пр разв на 2008г  2011года (8%) 192 03.12.07 6" xfId="11747" xr:uid="{00000000-0005-0000-0000-00002C270000}"/>
    <cellStyle name="AeE­ [0]_CODE (2)_Пр разв на 2008г  2011года (8%) 192 03.12.07 7" xfId="11748" xr:uid="{00000000-0005-0000-0000-00002D270000}"/>
    <cellStyle name="ÅëÈ­ [0]_CODE (2)_Пр разв на 2008г  2011года (8%) 192 03.12.07 7" xfId="11749" xr:uid="{00000000-0005-0000-0000-00002E270000}"/>
    <cellStyle name="AeE­ [0]_CODE (2)_Пр разв на 2008г  2011года (8%) 197 03.12.07" xfId="5119" xr:uid="{00000000-0005-0000-0000-00002F270000}"/>
    <cellStyle name="ÅëÈ­ [0]_CODE (2)_Пр разв на 2008г  2011года (8%) 197 03.12.07" xfId="5120" xr:uid="{00000000-0005-0000-0000-000030270000}"/>
    <cellStyle name="AeE­ [0]_CODE (2)_Пр разв на 2008г  2011года (8%) 197 03.12.07 2" xfId="11750" xr:uid="{00000000-0005-0000-0000-000031270000}"/>
    <cellStyle name="ÅëÈ­ [0]_CODE (2)_Пр разв на 2008г  2011года (8%) 197 03.12.07 2" xfId="11751" xr:uid="{00000000-0005-0000-0000-000032270000}"/>
    <cellStyle name="AeE­ [0]_CODE (2)_Пр разв на 2008г  2011года (8%) 197 03.12.07 3" xfId="11752" xr:uid="{00000000-0005-0000-0000-000033270000}"/>
    <cellStyle name="ÅëÈ­ [0]_CODE (2)_Пр разв на 2008г  2011года (8%) 197 03.12.07 3" xfId="11753" xr:uid="{00000000-0005-0000-0000-000034270000}"/>
    <cellStyle name="AeE­ [0]_CODE (2)_Пр разв на 2008г  2011года (8%) 197 03.12.07 4" xfId="11754" xr:uid="{00000000-0005-0000-0000-000035270000}"/>
    <cellStyle name="ÅëÈ­ [0]_CODE (2)_Пр разв на 2008г  2011года (8%) 197 03.12.07 4" xfId="11755" xr:uid="{00000000-0005-0000-0000-000036270000}"/>
    <cellStyle name="AeE­ [0]_CODE (2)_Пр разв на 2008г  2011года (8%) 197 03.12.07 5" xfId="11756" xr:uid="{00000000-0005-0000-0000-000037270000}"/>
    <cellStyle name="ÅëÈ­ [0]_CODE (2)_Пр разв на 2008г  2011года (8%) 197 03.12.07 5" xfId="11757" xr:uid="{00000000-0005-0000-0000-000038270000}"/>
    <cellStyle name="AeE­ [0]_CODE (2)_Пр разв на 2008г  2011года (8%) 197 03.12.07 6" xfId="11758" xr:uid="{00000000-0005-0000-0000-000039270000}"/>
    <cellStyle name="ÅëÈ­ [0]_CODE (2)_Пр разв на 2008г  2011года (8%) 197 03.12.07 6" xfId="11759" xr:uid="{00000000-0005-0000-0000-00003A270000}"/>
    <cellStyle name="AeE­ [0]_CODE (2)_Пр разв на 2008г  2011года (8%) 197 03.12.07 7" xfId="11760" xr:uid="{00000000-0005-0000-0000-00003B270000}"/>
    <cellStyle name="ÅëÈ­ [0]_CODE (2)_Пр разв на 2008г  2011года (8%) 197 03.12.07 7" xfId="11761" xr:uid="{00000000-0005-0000-0000-00003C270000}"/>
    <cellStyle name="AeE­ [0]_CODE (2)_Приложение к Доп Согл" xfId="11762" xr:uid="{00000000-0005-0000-0000-00003D270000}"/>
    <cellStyle name="ÅëÈ­ [0]_CODE (2)_Приложение к Доп Согл" xfId="11763" xr:uid="{00000000-0005-0000-0000-00003E270000}"/>
    <cellStyle name="AeE­ [0]_CODE (2)_ТЭО 195000 БП 2008 1% рент 23% пов цен" xfId="5121" xr:uid="{00000000-0005-0000-0000-00003F270000}"/>
    <cellStyle name="ÅëÈ­ [0]_CODE (2)_ТЭО 195000 БП 2008 1% рент 23% пов цен" xfId="5122" xr:uid="{00000000-0005-0000-0000-000040270000}"/>
    <cellStyle name="AeE­ [0]_CODE (2)_ТЭО 195000 БП 2008 1% рент 23% пов цен 2" xfId="11764" xr:uid="{00000000-0005-0000-0000-000041270000}"/>
    <cellStyle name="ÅëÈ­ [0]_CODE (2)_ТЭО 195000 БП 2008 1% рент 23% пов цен 2" xfId="11765" xr:uid="{00000000-0005-0000-0000-000042270000}"/>
    <cellStyle name="AeE­ [0]_CODE (2)_ТЭО 195000 БП 2008 1% рент 23% пов цен 3" xfId="11766" xr:uid="{00000000-0005-0000-0000-000043270000}"/>
    <cellStyle name="ÅëÈ­ [0]_CODE (2)_ТЭО 195000 БП 2008 1% рент 23% пов цен 3" xfId="11767" xr:uid="{00000000-0005-0000-0000-000044270000}"/>
    <cellStyle name="AeE­ [0]_CODE (2)_ТЭО 195000 БП 2008 1% рент 23% пов цен 4" xfId="11768" xr:uid="{00000000-0005-0000-0000-000045270000}"/>
    <cellStyle name="ÅëÈ­ [0]_CODE (2)_ТЭО 195000 БП 2008 1% рент 23% пов цен 4" xfId="11769" xr:uid="{00000000-0005-0000-0000-000046270000}"/>
    <cellStyle name="AeE­ [0]_CODE (2)_ТЭО 195000 БП 2008 1% рент 23% пов цен 5" xfId="11770" xr:uid="{00000000-0005-0000-0000-000047270000}"/>
    <cellStyle name="ÅëÈ­ [0]_CODE (2)_ТЭО 195000 БП 2008 1% рент 23% пов цен 5" xfId="11771" xr:uid="{00000000-0005-0000-0000-000048270000}"/>
    <cellStyle name="AeE­ [0]_CODE (2)_ТЭО 195000 БП 2008 1% рент 23% пов цен 6" xfId="11772" xr:uid="{00000000-0005-0000-0000-000049270000}"/>
    <cellStyle name="ÅëÈ­ [0]_CODE (2)_ТЭО 195000 БП 2008 1% рент 23% пов цен 6" xfId="11773" xr:uid="{00000000-0005-0000-0000-00004A270000}"/>
    <cellStyle name="AeE­ [0]_CODE (2)_ТЭО 195000 БП 2008 1% рент 23% пов цен 7" xfId="11774" xr:uid="{00000000-0005-0000-0000-00004B270000}"/>
    <cellStyle name="ÅëÈ­ [0]_CODE (2)_ТЭО 195000 БП 2008 1% рент 23% пов цен 7" xfId="11775" xr:uid="{00000000-0005-0000-0000-00004C270000}"/>
    <cellStyle name="AeE­ [0]_CODE (2)_ТЭО 205000 БП 2008 1% рент 23% пов цен" xfId="5123" xr:uid="{00000000-0005-0000-0000-00004D270000}"/>
    <cellStyle name="ÅëÈ­ [0]_CODE (2)_ТЭО 205000 БП 2008 1% рент 23% пов цен" xfId="5124" xr:uid="{00000000-0005-0000-0000-00004E270000}"/>
    <cellStyle name="AeE­ [0]_CODE (2)_ТЭО 205000 БП 2008 1% рент 23% пов цен 2" xfId="11776" xr:uid="{00000000-0005-0000-0000-00004F270000}"/>
    <cellStyle name="ÅëÈ­ [0]_CODE (2)_ТЭО 205000 БП 2008 1% рент 23% пов цен 2" xfId="11777" xr:uid="{00000000-0005-0000-0000-000050270000}"/>
    <cellStyle name="AeE­ [0]_CODE (2)_ТЭО 205000 БП 2008 1% рент 23% пов цен 3" xfId="11778" xr:uid="{00000000-0005-0000-0000-000051270000}"/>
    <cellStyle name="ÅëÈ­ [0]_CODE (2)_ТЭО 205000 БП 2008 1% рент 23% пов цен 3" xfId="11779" xr:uid="{00000000-0005-0000-0000-000052270000}"/>
    <cellStyle name="AeE­ [0]_CODE (2)_ТЭО 205000 БП 2008 1% рент 23% пов цен 4" xfId="11780" xr:uid="{00000000-0005-0000-0000-000053270000}"/>
    <cellStyle name="ÅëÈ­ [0]_CODE (2)_ТЭО 205000 БП 2008 1% рент 23% пов цен 4" xfId="11781" xr:uid="{00000000-0005-0000-0000-000054270000}"/>
    <cellStyle name="AeE­ [0]_CODE (2)_ТЭО 205000 БП 2008 1% рент 23% пов цен 5" xfId="11782" xr:uid="{00000000-0005-0000-0000-000055270000}"/>
    <cellStyle name="ÅëÈ­ [0]_CODE (2)_ТЭО 205000 БП 2008 1% рент 23% пов цен 5" xfId="11783" xr:uid="{00000000-0005-0000-0000-000056270000}"/>
    <cellStyle name="AeE­ [0]_CODE (2)_ТЭО 205000 БП 2008 1% рент 23% пов цен 6" xfId="11784" xr:uid="{00000000-0005-0000-0000-000057270000}"/>
    <cellStyle name="ÅëÈ­ [0]_CODE (2)_ТЭО 205000 БП 2008 1% рент 23% пов цен 6" xfId="11785" xr:uid="{00000000-0005-0000-0000-000058270000}"/>
    <cellStyle name="AeE­ [0]_CODE (2)_ТЭО 205000 БП 2008 1% рент 23% пов цен 7" xfId="11786" xr:uid="{00000000-0005-0000-0000-000059270000}"/>
    <cellStyle name="ÅëÈ­ [0]_CODE (2)_ТЭО 205000 БП 2008 1% рент 23% пов цен 7" xfId="11787" xr:uid="{00000000-0005-0000-0000-00005A270000}"/>
    <cellStyle name="AeE­ [0]_CODE 2" xfId="11788" xr:uid="{00000000-0005-0000-0000-00005B270000}"/>
    <cellStyle name="ÅëÈ­ [0]_CODE 2" xfId="11789" xr:uid="{00000000-0005-0000-0000-00005C270000}"/>
    <cellStyle name="AeE­ [0]_CODE 3" xfId="11790" xr:uid="{00000000-0005-0000-0000-00005D270000}"/>
    <cellStyle name="ÅëÈ­ [0]_CODE 3" xfId="11791" xr:uid="{00000000-0005-0000-0000-00005E270000}"/>
    <cellStyle name="AeE­ [0]_CODE 4" xfId="11792" xr:uid="{00000000-0005-0000-0000-00005F270000}"/>
    <cellStyle name="ÅëÈ­ [0]_CODE 4" xfId="11793" xr:uid="{00000000-0005-0000-0000-000060270000}"/>
    <cellStyle name="AeE­ [0]_CODE 5" xfId="11794" xr:uid="{00000000-0005-0000-0000-000061270000}"/>
    <cellStyle name="ÅëÈ­ [0]_CODE 5" xfId="11795" xr:uid="{00000000-0005-0000-0000-000062270000}"/>
    <cellStyle name="AeE­ [0]_CODE 6" xfId="11796" xr:uid="{00000000-0005-0000-0000-000063270000}"/>
    <cellStyle name="ÅëÈ­ [0]_CODE 6" xfId="11797" xr:uid="{00000000-0005-0000-0000-000064270000}"/>
    <cellStyle name="AeE­ [0]_CODE 7" xfId="11798" xr:uid="{00000000-0005-0000-0000-000065270000}"/>
    <cellStyle name="ÅëÈ­ [0]_CODE 7" xfId="11799" xr:uid="{00000000-0005-0000-0000-000066270000}"/>
    <cellStyle name="AeE­ [0]_CODE 8" xfId="11800" xr:uid="{00000000-0005-0000-0000-000067270000}"/>
    <cellStyle name="ÅëÈ­ [0]_CODE 8" xfId="11801" xr:uid="{00000000-0005-0000-0000-000068270000}"/>
    <cellStyle name="AeE­ [0]_CODE 9" xfId="11802" xr:uid="{00000000-0005-0000-0000-000069270000}"/>
    <cellStyle name="ÅëÈ­ [0]_CODE 9" xfId="11803" xr:uid="{00000000-0005-0000-0000-00006A270000}"/>
    <cellStyle name="AeE­ [0]_CODE_bizness plan 2008 (version 1)" xfId="5125" xr:uid="{00000000-0005-0000-0000-00006B270000}"/>
    <cellStyle name="ÅëÈ­ [0]_CODE_bizness plan 2008 (version 1)" xfId="5126" xr:uid="{00000000-0005-0000-0000-00006C270000}"/>
    <cellStyle name="AeE­ [0]_CODE_bizness plan 2008 (version 1) 2" xfId="11804" xr:uid="{00000000-0005-0000-0000-00006D270000}"/>
    <cellStyle name="ÅëÈ­ [0]_CODE_bizness plan 2008 (version 1) 2" xfId="11805" xr:uid="{00000000-0005-0000-0000-00006E270000}"/>
    <cellStyle name="AeE­ [0]_CODE_bizness plan 2008 (version 1) 3" xfId="11806" xr:uid="{00000000-0005-0000-0000-00006F270000}"/>
    <cellStyle name="ÅëÈ­ [0]_CODE_bizness plan 2008 (version 1) 3" xfId="11807" xr:uid="{00000000-0005-0000-0000-000070270000}"/>
    <cellStyle name="AeE­ [0]_CODE_bizness plan 2008 (version 1) 4" xfId="11808" xr:uid="{00000000-0005-0000-0000-000071270000}"/>
    <cellStyle name="ÅëÈ­ [0]_CODE_bizness plan 2008 (version 1) 4" xfId="11809" xr:uid="{00000000-0005-0000-0000-000072270000}"/>
    <cellStyle name="AeE­ [0]_CODE_bizness plan 2008 (version 1) 5" xfId="11810" xr:uid="{00000000-0005-0000-0000-000073270000}"/>
    <cellStyle name="ÅëÈ­ [0]_CODE_bizness plan 2008 (version 1) 5" xfId="11811" xr:uid="{00000000-0005-0000-0000-000074270000}"/>
    <cellStyle name="AeE­ [0]_CODE_bizness plan 2008 (version 1) 6" xfId="11812" xr:uid="{00000000-0005-0000-0000-000075270000}"/>
    <cellStyle name="ÅëÈ­ [0]_CODE_bizness plan 2008 (version 1) 6" xfId="11813" xr:uid="{00000000-0005-0000-0000-000076270000}"/>
    <cellStyle name="AeE­ [0]_CODE_bizness plan 2008 (version 1) 7" xfId="11814" xr:uid="{00000000-0005-0000-0000-000077270000}"/>
    <cellStyle name="ÅëÈ­ [0]_CODE_bizness plan 2008 (version 1) 7" xfId="11815" xr:uid="{00000000-0005-0000-0000-000078270000}"/>
    <cellStyle name="AeE­ [0]_CODE_Динамика и разбивка по кв  БП на 2011г (16.06.11г)" xfId="11816" xr:uid="{00000000-0005-0000-0000-000079270000}"/>
    <cellStyle name="ÅëÈ­ [0]_CODE_Динамика и разбивка по кв  БП на 2011г (16.06.11г)" xfId="11817" xr:uid="{00000000-0005-0000-0000-00007A270000}"/>
    <cellStyle name="AeE­ [0]_CODE_Импорт- 2008 Биз-план АКxls" xfId="5127" xr:uid="{00000000-0005-0000-0000-00007B270000}"/>
    <cellStyle name="ÅëÈ­ [0]_CODE_Импорт- 2008 Биз-план АКxls" xfId="5128" xr:uid="{00000000-0005-0000-0000-00007C270000}"/>
    <cellStyle name="AeE­ [0]_CODE_Импорт- 2008 Биз-план АКxls (2)" xfId="5129" xr:uid="{00000000-0005-0000-0000-00007D270000}"/>
    <cellStyle name="ÅëÈ­ [0]_CODE_Импорт- 2008 Биз-план АКxls (2)" xfId="5130" xr:uid="{00000000-0005-0000-0000-00007E270000}"/>
    <cellStyle name="AeE­ [0]_CODE_Импорт- 2008 Биз-план АКxls (2) 2" xfId="11818" xr:uid="{00000000-0005-0000-0000-00007F270000}"/>
    <cellStyle name="ÅëÈ­ [0]_CODE_Импорт- 2008 Биз-план АКxls (2) 2" xfId="11819" xr:uid="{00000000-0005-0000-0000-000080270000}"/>
    <cellStyle name="AeE­ [0]_CODE_Импорт- 2008 Биз-план АКxls (2) 3" xfId="11820" xr:uid="{00000000-0005-0000-0000-000081270000}"/>
    <cellStyle name="ÅëÈ­ [0]_CODE_Импорт- 2008 Биз-план АКxls (2) 3" xfId="11821" xr:uid="{00000000-0005-0000-0000-000082270000}"/>
    <cellStyle name="AeE­ [0]_CODE_Импорт- 2008 Биз-план АКxls (2) 4" xfId="11822" xr:uid="{00000000-0005-0000-0000-000083270000}"/>
    <cellStyle name="ÅëÈ­ [0]_CODE_Импорт- 2008 Биз-план АКxls (2) 4" xfId="11823" xr:uid="{00000000-0005-0000-0000-000084270000}"/>
    <cellStyle name="AeE­ [0]_CODE_Импорт- 2008 Биз-план АКxls (2) 5" xfId="11824" xr:uid="{00000000-0005-0000-0000-000085270000}"/>
    <cellStyle name="ÅëÈ­ [0]_CODE_Импорт- 2008 Биз-план АКxls (2) 5" xfId="11825" xr:uid="{00000000-0005-0000-0000-000086270000}"/>
    <cellStyle name="AeE­ [0]_CODE_Импорт- 2008 Биз-план АКxls (2) 6" xfId="11826" xr:uid="{00000000-0005-0000-0000-000087270000}"/>
    <cellStyle name="ÅëÈ­ [0]_CODE_Импорт- 2008 Биз-план АКxls (2) 6" xfId="11827" xr:uid="{00000000-0005-0000-0000-000088270000}"/>
    <cellStyle name="AeE­ [0]_CODE_Импорт- 2008 Биз-план АКxls (2) 7" xfId="11828" xr:uid="{00000000-0005-0000-0000-000089270000}"/>
    <cellStyle name="ÅëÈ­ [0]_CODE_Импорт- 2008 Биз-план АКxls (2) 7" xfId="11829" xr:uid="{00000000-0005-0000-0000-00008A270000}"/>
    <cellStyle name="AeE­ [0]_CODE_Импорт- 2008 Биз-план АКxls 2" xfId="11830" xr:uid="{00000000-0005-0000-0000-00008B270000}"/>
    <cellStyle name="ÅëÈ­ [0]_CODE_Импорт- 2008 Биз-план АКxls 2" xfId="11831" xr:uid="{00000000-0005-0000-0000-00008C270000}"/>
    <cellStyle name="AeE­ [0]_CODE_Импорт- 2008 Биз-план АКxls 3" xfId="11832" xr:uid="{00000000-0005-0000-0000-00008D270000}"/>
    <cellStyle name="ÅëÈ­ [0]_CODE_Импорт- 2008 Биз-план АКxls 3" xfId="11833" xr:uid="{00000000-0005-0000-0000-00008E270000}"/>
    <cellStyle name="AeE­ [0]_CODE_Импорт- 2008 Биз-план АКxls 4" xfId="11834" xr:uid="{00000000-0005-0000-0000-00008F270000}"/>
    <cellStyle name="ÅëÈ­ [0]_CODE_Импорт- 2008 Биз-план АКxls 4" xfId="11835" xr:uid="{00000000-0005-0000-0000-000090270000}"/>
    <cellStyle name="AeE­ [0]_CODE_Импорт- 2008 Биз-план АКxls 5" xfId="11836" xr:uid="{00000000-0005-0000-0000-000091270000}"/>
    <cellStyle name="ÅëÈ­ [0]_CODE_Импорт- 2008 Биз-план АКxls 5" xfId="11837" xr:uid="{00000000-0005-0000-0000-000092270000}"/>
    <cellStyle name="AeE­ [0]_CODE_Импорт- 2008 Биз-план АКxls 6" xfId="11838" xr:uid="{00000000-0005-0000-0000-000093270000}"/>
    <cellStyle name="ÅëÈ­ [0]_CODE_Импорт- 2008 Биз-план АКxls 6" xfId="11839" xr:uid="{00000000-0005-0000-0000-000094270000}"/>
    <cellStyle name="AeE­ [0]_CODE_Импорт- 2008 Биз-план АКxls 7" xfId="11840" xr:uid="{00000000-0005-0000-0000-000095270000}"/>
    <cellStyle name="ÅëÈ­ [0]_CODE_Импорт- 2008 Биз-план АКxls 7" xfId="11841" xr:uid="{00000000-0005-0000-0000-000096270000}"/>
    <cellStyle name="AeE­ [0]_CODE_Калькуляция (шаблон)" xfId="11842" xr:uid="{00000000-0005-0000-0000-000097270000}"/>
    <cellStyle name="ÅëÈ­ [0]_CODE_Калькуляция (шаблон)" xfId="11843" xr:uid="{00000000-0005-0000-0000-000098270000}"/>
    <cellStyle name="AeE­ [0]_CODE_Новый график к допсоглашению №5" xfId="11844" xr:uid="{00000000-0005-0000-0000-000099270000}"/>
    <cellStyle name="ÅëÈ­ [0]_CODE_Новый график к допсоглашению №5" xfId="11845" xr:uid="{00000000-0005-0000-0000-00009A270000}"/>
    <cellStyle name="AeE­ [0]_CODE_Оборотный (2)" xfId="5131" xr:uid="{00000000-0005-0000-0000-00009B270000}"/>
    <cellStyle name="ÅëÈ­ [0]_CODE_Оборотный (2)" xfId="5132" xr:uid="{00000000-0005-0000-0000-00009C270000}"/>
    <cellStyle name="AeE­ [0]_CODE_Оборотный (2) 2" xfId="11846" xr:uid="{00000000-0005-0000-0000-00009D270000}"/>
    <cellStyle name="ÅëÈ­ [0]_CODE_Оборотный (2) 2" xfId="11847" xr:uid="{00000000-0005-0000-0000-00009E270000}"/>
    <cellStyle name="AeE­ [0]_CODE_Оборотный (2) 3" xfId="11848" xr:uid="{00000000-0005-0000-0000-00009F270000}"/>
    <cellStyle name="ÅëÈ­ [0]_CODE_Оборотный (2) 3" xfId="11849" xr:uid="{00000000-0005-0000-0000-0000A0270000}"/>
    <cellStyle name="AeE­ [0]_CODE_Оборотный (2) 4" xfId="11850" xr:uid="{00000000-0005-0000-0000-0000A1270000}"/>
    <cellStyle name="ÅëÈ­ [0]_CODE_Оборотный (2) 4" xfId="11851" xr:uid="{00000000-0005-0000-0000-0000A2270000}"/>
    <cellStyle name="AeE­ [0]_CODE_Оборотный (2) 5" xfId="11852" xr:uid="{00000000-0005-0000-0000-0000A3270000}"/>
    <cellStyle name="ÅëÈ­ [0]_CODE_Оборотный (2) 5" xfId="11853" xr:uid="{00000000-0005-0000-0000-0000A4270000}"/>
    <cellStyle name="AeE­ [0]_CODE_Оборотный (2) 6" xfId="11854" xr:uid="{00000000-0005-0000-0000-0000A5270000}"/>
    <cellStyle name="ÅëÈ­ [0]_CODE_Оборотный (2) 6" xfId="11855" xr:uid="{00000000-0005-0000-0000-0000A6270000}"/>
    <cellStyle name="AeE­ [0]_CODE_Оборотный (2) 7" xfId="11856" xr:uid="{00000000-0005-0000-0000-0000A7270000}"/>
    <cellStyle name="ÅëÈ­ [0]_CODE_Оборотный (2) 7" xfId="11857" xr:uid="{00000000-0005-0000-0000-0000A8270000}"/>
    <cellStyle name="AeE­ [0]_CODE_Пр разв на 2008г  2011года (8%) 192 03.12.07" xfId="5133" xr:uid="{00000000-0005-0000-0000-0000A9270000}"/>
    <cellStyle name="ÅëÈ­ [0]_CODE_Пр разв на 2008г  2011года (8%) 192 03.12.07" xfId="5134" xr:uid="{00000000-0005-0000-0000-0000AA270000}"/>
    <cellStyle name="AeE­ [0]_CODE_Пр разв на 2008г  2011года (8%) 192 03.12.07 2" xfId="11858" xr:uid="{00000000-0005-0000-0000-0000AB270000}"/>
    <cellStyle name="ÅëÈ­ [0]_CODE_Пр разв на 2008г  2011года (8%) 192 03.12.07 2" xfId="11859" xr:uid="{00000000-0005-0000-0000-0000AC270000}"/>
    <cellStyle name="AeE­ [0]_CODE_Пр разв на 2008г  2011года (8%) 192 03.12.07 3" xfId="11860" xr:uid="{00000000-0005-0000-0000-0000AD270000}"/>
    <cellStyle name="ÅëÈ­ [0]_CODE_Пр разв на 2008г  2011года (8%) 192 03.12.07 3" xfId="11861" xr:uid="{00000000-0005-0000-0000-0000AE270000}"/>
    <cellStyle name="AeE­ [0]_CODE_Пр разв на 2008г  2011года (8%) 192 03.12.07 4" xfId="11862" xr:uid="{00000000-0005-0000-0000-0000AF270000}"/>
    <cellStyle name="ÅëÈ­ [0]_CODE_Пр разв на 2008г  2011года (8%) 192 03.12.07 4" xfId="11863" xr:uid="{00000000-0005-0000-0000-0000B0270000}"/>
    <cellStyle name="AeE­ [0]_CODE_Пр разв на 2008г  2011года (8%) 192 03.12.07 5" xfId="11864" xr:uid="{00000000-0005-0000-0000-0000B1270000}"/>
    <cellStyle name="ÅëÈ­ [0]_CODE_Пр разв на 2008г  2011года (8%) 192 03.12.07 5" xfId="11865" xr:uid="{00000000-0005-0000-0000-0000B2270000}"/>
    <cellStyle name="AeE­ [0]_CODE_Пр разв на 2008г  2011года (8%) 192 03.12.07 6" xfId="11866" xr:uid="{00000000-0005-0000-0000-0000B3270000}"/>
    <cellStyle name="ÅëÈ­ [0]_CODE_Пр разв на 2008г  2011года (8%) 192 03.12.07 6" xfId="11867" xr:uid="{00000000-0005-0000-0000-0000B4270000}"/>
    <cellStyle name="AeE­ [0]_CODE_Пр разв на 2008г  2011года (8%) 192 03.12.07 7" xfId="11868" xr:uid="{00000000-0005-0000-0000-0000B5270000}"/>
    <cellStyle name="ÅëÈ­ [0]_CODE_Пр разв на 2008г  2011года (8%) 192 03.12.07 7" xfId="11869" xr:uid="{00000000-0005-0000-0000-0000B6270000}"/>
    <cellStyle name="AeE­ [0]_CODE_Пр разв на 2008г  2011года (8%) 197 03.12.07" xfId="5135" xr:uid="{00000000-0005-0000-0000-0000B7270000}"/>
    <cellStyle name="ÅëÈ­ [0]_CODE_Пр разв на 2008г  2011года (8%) 197 03.12.07" xfId="5136" xr:uid="{00000000-0005-0000-0000-0000B8270000}"/>
    <cellStyle name="AeE­ [0]_CODE_Пр разв на 2008г  2011года (8%) 197 03.12.07 2" xfId="11870" xr:uid="{00000000-0005-0000-0000-0000B9270000}"/>
    <cellStyle name="ÅëÈ­ [0]_CODE_Пр разв на 2008г  2011года (8%) 197 03.12.07 2" xfId="11871" xr:uid="{00000000-0005-0000-0000-0000BA270000}"/>
    <cellStyle name="AeE­ [0]_CODE_Пр разв на 2008г  2011года (8%) 197 03.12.07 3" xfId="11872" xr:uid="{00000000-0005-0000-0000-0000BB270000}"/>
    <cellStyle name="ÅëÈ­ [0]_CODE_Пр разв на 2008г  2011года (8%) 197 03.12.07 3" xfId="11873" xr:uid="{00000000-0005-0000-0000-0000BC270000}"/>
    <cellStyle name="AeE­ [0]_CODE_Пр разв на 2008г  2011года (8%) 197 03.12.07 4" xfId="11874" xr:uid="{00000000-0005-0000-0000-0000BD270000}"/>
    <cellStyle name="ÅëÈ­ [0]_CODE_Пр разв на 2008г  2011года (8%) 197 03.12.07 4" xfId="11875" xr:uid="{00000000-0005-0000-0000-0000BE270000}"/>
    <cellStyle name="AeE­ [0]_CODE_Пр разв на 2008г  2011года (8%) 197 03.12.07 5" xfId="11876" xr:uid="{00000000-0005-0000-0000-0000BF270000}"/>
    <cellStyle name="ÅëÈ­ [0]_CODE_Пр разв на 2008г  2011года (8%) 197 03.12.07 5" xfId="11877" xr:uid="{00000000-0005-0000-0000-0000C0270000}"/>
    <cellStyle name="AeE­ [0]_CODE_Пр разв на 2008г  2011года (8%) 197 03.12.07 6" xfId="11878" xr:uid="{00000000-0005-0000-0000-0000C1270000}"/>
    <cellStyle name="ÅëÈ­ [0]_CODE_Пр разв на 2008г  2011года (8%) 197 03.12.07 6" xfId="11879" xr:uid="{00000000-0005-0000-0000-0000C2270000}"/>
    <cellStyle name="AeE­ [0]_CODE_Пр разв на 2008г  2011года (8%) 197 03.12.07 7" xfId="11880" xr:uid="{00000000-0005-0000-0000-0000C3270000}"/>
    <cellStyle name="ÅëÈ­ [0]_CODE_Пр разв на 2008г  2011года (8%) 197 03.12.07 7" xfId="11881" xr:uid="{00000000-0005-0000-0000-0000C4270000}"/>
    <cellStyle name="AeE­ [0]_CODE_Приложение к Доп Согл" xfId="11882" xr:uid="{00000000-0005-0000-0000-0000C5270000}"/>
    <cellStyle name="ÅëÈ­ [0]_CODE_Приложение к Доп Согл" xfId="11883" xr:uid="{00000000-0005-0000-0000-0000C6270000}"/>
    <cellStyle name="AeE­ [0]_CODE_ТЭО 195000 БП 2008 1% рент 23% пов цен" xfId="5137" xr:uid="{00000000-0005-0000-0000-0000C7270000}"/>
    <cellStyle name="ÅëÈ­ [0]_CODE_ТЭО 195000 БП 2008 1% рент 23% пов цен" xfId="5138" xr:uid="{00000000-0005-0000-0000-0000C8270000}"/>
    <cellStyle name="AeE­ [0]_CODE_ТЭО 195000 БП 2008 1% рент 23% пов цен 2" xfId="11884" xr:uid="{00000000-0005-0000-0000-0000C9270000}"/>
    <cellStyle name="ÅëÈ­ [0]_CODE_ТЭО 195000 БП 2008 1% рент 23% пов цен 2" xfId="11885" xr:uid="{00000000-0005-0000-0000-0000CA270000}"/>
    <cellStyle name="AeE­ [0]_CODE_ТЭО 195000 БП 2008 1% рент 23% пов цен 3" xfId="11886" xr:uid="{00000000-0005-0000-0000-0000CB270000}"/>
    <cellStyle name="ÅëÈ­ [0]_CODE_ТЭО 195000 БП 2008 1% рент 23% пов цен 3" xfId="11887" xr:uid="{00000000-0005-0000-0000-0000CC270000}"/>
    <cellStyle name="AeE­ [0]_CODE_ТЭО 195000 БП 2008 1% рент 23% пов цен 4" xfId="11888" xr:uid="{00000000-0005-0000-0000-0000CD270000}"/>
    <cellStyle name="ÅëÈ­ [0]_CODE_ТЭО 195000 БП 2008 1% рент 23% пов цен 4" xfId="11889" xr:uid="{00000000-0005-0000-0000-0000CE270000}"/>
    <cellStyle name="AeE­ [0]_CODE_ТЭО 195000 БП 2008 1% рент 23% пов цен 5" xfId="11890" xr:uid="{00000000-0005-0000-0000-0000CF270000}"/>
    <cellStyle name="ÅëÈ­ [0]_CODE_ТЭО 195000 БП 2008 1% рент 23% пов цен 5" xfId="11891" xr:uid="{00000000-0005-0000-0000-0000D0270000}"/>
    <cellStyle name="AeE­ [0]_CODE_ТЭО 195000 БП 2008 1% рент 23% пов цен 6" xfId="11892" xr:uid="{00000000-0005-0000-0000-0000D1270000}"/>
    <cellStyle name="ÅëÈ­ [0]_CODE_ТЭО 195000 БП 2008 1% рент 23% пов цен 6" xfId="11893" xr:uid="{00000000-0005-0000-0000-0000D2270000}"/>
    <cellStyle name="AeE­ [0]_CODE_ТЭО 195000 БП 2008 1% рент 23% пов цен 7" xfId="11894" xr:uid="{00000000-0005-0000-0000-0000D3270000}"/>
    <cellStyle name="ÅëÈ­ [0]_CODE_ТЭО 195000 БП 2008 1% рент 23% пов цен 7" xfId="11895" xr:uid="{00000000-0005-0000-0000-0000D4270000}"/>
    <cellStyle name="AeE­ [0]_CODE_ТЭО 205000 БП 2008 1% рент 23% пов цен" xfId="5139" xr:uid="{00000000-0005-0000-0000-0000D5270000}"/>
    <cellStyle name="ÅëÈ­ [0]_CODE_ТЭО 205000 БП 2008 1% рент 23% пов цен" xfId="5140" xr:uid="{00000000-0005-0000-0000-0000D6270000}"/>
    <cellStyle name="AeE­ [0]_CODE_ТЭО 205000 БП 2008 1% рент 23% пов цен 2" xfId="11896" xr:uid="{00000000-0005-0000-0000-0000D7270000}"/>
    <cellStyle name="ÅëÈ­ [0]_CODE_ТЭО 205000 БП 2008 1% рент 23% пов цен 2" xfId="11897" xr:uid="{00000000-0005-0000-0000-0000D8270000}"/>
    <cellStyle name="AeE­ [0]_CODE_ТЭО 205000 БП 2008 1% рент 23% пов цен 3" xfId="11898" xr:uid="{00000000-0005-0000-0000-0000D9270000}"/>
    <cellStyle name="ÅëÈ­ [0]_CODE_ТЭО 205000 БП 2008 1% рент 23% пов цен 3" xfId="11899" xr:uid="{00000000-0005-0000-0000-0000DA270000}"/>
    <cellStyle name="AeE­ [0]_CODE_ТЭО 205000 БП 2008 1% рент 23% пов цен 4" xfId="11900" xr:uid="{00000000-0005-0000-0000-0000DB270000}"/>
    <cellStyle name="ÅëÈ­ [0]_CODE_ТЭО 205000 БП 2008 1% рент 23% пов цен 4" xfId="11901" xr:uid="{00000000-0005-0000-0000-0000DC270000}"/>
    <cellStyle name="AeE­ [0]_CODE_ТЭО 205000 БП 2008 1% рент 23% пов цен 5" xfId="11902" xr:uid="{00000000-0005-0000-0000-0000DD270000}"/>
    <cellStyle name="ÅëÈ­ [0]_CODE_ТЭО 205000 БП 2008 1% рент 23% пов цен 5" xfId="11903" xr:uid="{00000000-0005-0000-0000-0000DE270000}"/>
    <cellStyle name="AeE­ [0]_CODE_ТЭО 205000 БП 2008 1% рент 23% пов цен 6" xfId="11904" xr:uid="{00000000-0005-0000-0000-0000DF270000}"/>
    <cellStyle name="ÅëÈ­ [0]_CODE_ТЭО 205000 БП 2008 1% рент 23% пов цен 6" xfId="11905" xr:uid="{00000000-0005-0000-0000-0000E0270000}"/>
    <cellStyle name="AeE­ [0]_CODE_ТЭО 205000 БП 2008 1% рент 23% пов цен 7" xfId="11906" xr:uid="{00000000-0005-0000-0000-0000E1270000}"/>
    <cellStyle name="ÅëÈ­ [0]_CODE_ТЭО 205000 БП 2008 1% рент 23% пов цен 7" xfId="11907" xr:uid="{00000000-0005-0000-0000-0000E2270000}"/>
    <cellStyle name="AeE­ [0]_Cu±a" xfId="5141" xr:uid="{00000000-0005-0000-0000-0000E3270000}"/>
    <cellStyle name="ÅëÈ­ [0]_Çù±â" xfId="5142" xr:uid="{00000000-0005-0000-0000-0000E4270000}"/>
    <cellStyle name="AeE­ [0]_Cu±a 2" xfId="11908" xr:uid="{00000000-0005-0000-0000-0000E5270000}"/>
    <cellStyle name="ÅëÈ­ [0]_Çù±â 2" xfId="11909" xr:uid="{00000000-0005-0000-0000-0000E6270000}"/>
    <cellStyle name="AeE­ [0]_Cu±a 3" xfId="11910" xr:uid="{00000000-0005-0000-0000-0000E7270000}"/>
    <cellStyle name="ÅëÈ­ [0]_Çù±â 3" xfId="11911" xr:uid="{00000000-0005-0000-0000-0000E8270000}"/>
    <cellStyle name="AeE­ [0]_Cu±a 4" xfId="11912" xr:uid="{00000000-0005-0000-0000-0000E9270000}"/>
    <cellStyle name="ÅëÈ­ [0]_Çù±â 4" xfId="11913" xr:uid="{00000000-0005-0000-0000-0000EA270000}"/>
    <cellStyle name="AeE­ [0]_Cu±a 5" xfId="11914" xr:uid="{00000000-0005-0000-0000-0000EB270000}"/>
    <cellStyle name="ÅëÈ­ [0]_Çù±â 5" xfId="11915" xr:uid="{00000000-0005-0000-0000-0000EC270000}"/>
    <cellStyle name="AeE­ [0]_Cu±a 6" xfId="11916" xr:uid="{00000000-0005-0000-0000-0000ED270000}"/>
    <cellStyle name="ÅëÈ­ [0]_Çù±â 6" xfId="11917" xr:uid="{00000000-0005-0000-0000-0000EE270000}"/>
    <cellStyle name="AeE­ [0]_Cu±a 7" xfId="11918" xr:uid="{00000000-0005-0000-0000-0000EF270000}"/>
    <cellStyle name="ÅëÈ­ [0]_Çù±â 7" xfId="11919" xr:uid="{00000000-0005-0000-0000-0000F0270000}"/>
    <cellStyle name="AeE­ [0]_Cu±a 8" xfId="11920" xr:uid="{00000000-0005-0000-0000-0000F1270000}"/>
    <cellStyle name="ÅëÈ­ [0]_Çù±â 8" xfId="11921" xr:uid="{00000000-0005-0000-0000-0000F2270000}"/>
    <cellStyle name="AeE­ [0]_Cu±a 9" xfId="11922" xr:uid="{00000000-0005-0000-0000-0000F3270000}"/>
    <cellStyle name="ÅëÈ­ [0]_Çù±â 9" xfId="11923" xr:uid="{00000000-0005-0000-0000-0000F4270000}"/>
    <cellStyle name="AeE­ [0]_Cu±a_PLAN 2010  (M300)" xfId="11924" xr:uid="{00000000-0005-0000-0000-0000F5270000}"/>
    <cellStyle name="ÅëÈ­ [0]_Çù±â_PLAN 2010  (M300)" xfId="11925" xr:uid="{00000000-0005-0000-0000-0000F6270000}"/>
    <cellStyle name="AeE­ [0]_CuA¶Au" xfId="5143" xr:uid="{00000000-0005-0000-0000-0000F7270000}"/>
    <cellStyle name="ÅëÈ­ [0]_ÇùÁ¶Àü" xfId="5144" xr:uid="{00000000-0005-0000-0000-0000F8270000}"/>
    <cellStyle name="AeE­ [0]_CuA¶Au 2" xfId="11926" xr:uid="{00000000-0005-0000-0000-0000F9270000}"/>
    <cellStyle name="ÅëÈ­ [0]_ÇùÁ¶Àü 2" xfId="11927" xr:uid="{00000000-0005-0000-0000-0000FA270000}"/>
    <cellStyle name="AeE­ [0]_CuA¶Au 3" xfId="11928" xr:uid="{00000000-0005-0000-0000-0000FB270000}"/>
    <cellStyle name="ÅëÈ­ [0]_ÇùÁ¶Àü 3" xfId="11929" xr:uid="{00000000-0005-0000-0000-0000FC270000}"/>
    <cellStyle name="AeE­ [0]_CuA¶Au 4" xfId="11930" xr:uid="{00000000-0005-0000-0000-0000FD270000}"/>
    <cellStyle name="ÅëÈ­ [0]_ÇùÁ¶Àü 4" xfId="11931" xr:uid="{00000000-0005-0000-0000-0000FE270000}"/>
    <cellStyle name="AeE­ [0]_CuA¶Au 5" xfId="11932" xr:uid="{00000000-0005-0000-0000-0000FF270000}"/>
    <cellStyle name="ÅëÈ­ [0]_ÇùÁ¶Àü 5" xfId="11933" xr:uid="{00000000-0005-0000-0000-000000280000}"/>
    <cellStyle name="AeE­ [0]_CuA¶Au 6" xfId="11934" xr:uid="{00000000-0005-0000-0000-000001280000}"/>
    <cellStyle name="ÅëÈ­ [0]_ÇùÁ¶Àü 6" xfId="11935" xr:uid="{00000000-0005-0000-0000-000002280000}"/>
    <cellStyle name="AeE­ [0]_CuA¶Au 7" xfId="11936" xr:uid="{00000000-0005-0000-0000-000003280000}"/>
    <cellStyle name="ÅëÈ­ [0]_ÇùÁ¶Àü 7" xfId="11937" xr:uid="{00000000-0005-0000-0000-000004280000}"/>
    <cellStyle name="AeE­ [0]_CuA¶Au 8" xfId="11938" xr:uid="{00000000-0005-0000-0000-000005280000}"/>
    <cellStyle name="ÅëÈ­ [0]_ÇùÁ¶Àü 8" xfId="11939" xr:uid="{00000000-0005-0000-0000-000006280000}"/>
    <cellStyle name="AeE­ [0]_CuA¶Au 9" xfId="11940" xr:uid="{00000000-0005-0000-0000-000007280000}"/>
    <cellStyle name="ÅëÈ­ [0]_ÇùÁ¶Àü 9" xfId="11941" xr:uid="{00000000-0005-0000-0000-000008280000}"/>
    <cellStyle name="AeE­ [0]_CuA¶Au_laroux" xfId="5145" xr:uid="{00000000-0005-0000-0000-000009280000}"/>
    <cellStyle name="ÅëÈ­ [0]_ÇùÁ¶Àü_laroux" xfId="5146" xr:uid="{00000000-0005-0000-0000-00000A280000}"/>
    <cellStyle name="AeE­ [0]_CuA¶Au_laroux 2" xfId="11942" xr:uid="{00000000-0005-0000-0000-00000B280000}"/>
    <cellStyle name="ÅëÈ­ [0]_ÇùÁ¶Àü_laroux 2" xfId="11943" xr:uid="{00000000-0005-0000-0000-00000C280000}"/>
    <cellStyle name="AeE­ [0]_CuA¶Au_laroux 3" xfId="11944" xr:uid="{00000000-0005-0000-0000-00000D280000}"/>
    <cellStyle name="ÅëÈ­ [0]_ÇùÁ¶Àü_laroux 3" xfId="11945" xr:uid="{00000000-0005-0000-0000-00000E280000}"/>
    <cellStyle name="AeE­ [0]_CuA¶Au_laroux 4" xfId="11946" xr:uid="{00000000-0005-0000-0000-00000F280000}"/>
    <cellStyle name="ÅëÈ­ [0]_ÇùÁ¶Àü_laroux 4" xfId="11947" xr:uid="{00000000-0005-0000-0000-000010280000}"/>
    <cellStyle name="AeE­ [0]_CuA¶Au_laroux 5" xfId="11948" xr:uid="{00000000-0005-0000-0000-000011280000}"/>
    <cellStyle name="ÅëÈ­ [0]_ÇùÁ¶Àü_laroux 5" xfId="11949" xr:uid="{00000000-0005-0000-0000-000012280000}"/>
    <cellStyle name="AeE­ [0]_CuA¶Au_laroux 6" xfId="11950" xr:uid="{00000000-0005-0000-0000-000013280000}"/>
    <cellStyle name="ÅëÈ­ [0]_ÇùÁ¶Àü_laroux 6" xfId="11951" xr:uid="{00000000-0005-0000-0000-000014280000}"/>
    <cellStyle name="AeE­ [0]_CuA¶Au_laroux 7" xfId="11952" xr:uid="{00000000-0005-0000-0000-000015280000}"/>
    <cellStyle name="ÅëÈ­ [0]_ÇùÁ¶Àü_laroux 7" xfId="11953" xr:uid="{00000000-0005-0000-0000-000016280000}"/>
    <cellStyle name="AeE­ [0]_CuA¶Au_laroux 8" xfId="11954" xr:uid="{00000000-0005-0000-0000-000017280000}"/>
    <cellStyle name="ÅëÈ­ [0]_ÇùÁ¶Àü_laroux 8" xfId="11955" xr:uid="{00000000-0005-0000-0000-000018280000}"/>
    <cellStyle name="AeE­ [0]_CuA¶Au_laroux_bizness plan 2008 (version 1)" xfId="5147" xr:uid="{00000000-0005-0000-0000-000019280000}"/>
    <cellStyle name="ÅëÈ­ [0]_ÇùÁ¶Àü_laroux_bizness plan 2008 (version 1)" xfId="5148" xr:uid="{00000000-0005-0000-0000-00001A280000}"/>
    <cellStyle name="AeE­ [0]_CuA¶Au_laroux_bizness plan 2008 (version 1) 2" xfId="11956" xr:uid="{00000000-0005-0000-0000-00001B280000}"/>
    <cellStyle name="ÅëÈ­ [0]_ÇùÁ¶Àü_laroux_bizness plan 2008 (version 1) 2" xfId="11957" xr:uid="{00000000-0005-0000-0000-00001C280000}"/>
    <cellStyle name="AeE­ [0]_CuA¶Au_laroux_bizness plan 2008 (version 1) 3" xfId="11958" xr:uid="{00000000-0005-0000-0000-00001D280000}"/>
    <cellStyle name="ÅëÈ­ [0]_ÇùÁ¶Àü_laroux_bizness plan 2008 (version 1) 3" xfId="11959" xr:uid="{00000000-0005-0000-0000-00001E280000}"/>
    <cellStyle name="AeE­ [0]_CuA¶Au_laroux_bizness plan 2008 (version 1) 4" xfId="11960" xr:uid="{00000000-0005-0000-0000-00001F280000}"/>
    <cellStyle name="ÅëÈ­ [0]_ÇùÁ¶Àü_laroux_bizness plan 2008 (version 1) 4" xfId="11961" xr:uid="{00000000-0005-0000-0000-000020280000}"/>
    <cellStyle name="AeE­ [0]_CuA¶Au_laroux_bizness plan 2008 (version 1) 5" xfId="11962" xr:uid="{00000000-0005-0000-0000-000021280000}"/>
    <cellStyle name="ÅëÈ­ [0]_ÇùÁ¶Àü_laroux_bizness plan 2008 (version 1) 5" xfId="11963" xr:uid="{00000000-0005-0000-0000-000022280000}"/>
    <cellStyle name="AeE­ [0]_CuA¶Au_laroux_bizness plan 2008 (version 1) 6" xfId="11964" xr:uid="{00000000-0005-0000-0000-000023280000}"/>
    <cellStyle name="ÅëÈ­ [0]_ÇùÁ¶Àü_laroux_bizness plan 2008 (version 1) 6" xfId="11965" xr:uid="{00000000-0005-0000-0000-000024280000}"/>
    <cellStyle name="AeE­ [0]_CuA¶Au_laroux_bizness plan 2008 (version 1) 7" xfId="11966" xr:uid="{00000000-0005-0000-0000-000025280000}"/>
    <cellStyle name="ÅëÈ­ [0]_ÇùÁ¶Àü_laroux_bizness plan 2008 (version 1) 7" xfId="11967" xr:uid="{00000000-0005-0000-0000-000026280000}"/>
    <cellStyle name="AeE­ [0]_CuA¶Au_laroux_Динамика и разбивка по кв  БП на 2011г (16.06.11г)" xfId="11968" xr:uid="{00000000-0005-0000-0000-000027280000}"/>
    <cellStyle name="ÅëÈ­ [0]_ÇùÁ¶Àü_laroux_Динамика и разбивка по кв  БП на 2011г (16.06.11г)" xfId="11969" xr:uid="{00000000-0005-0000-0000-000028280000}"/>
    <cellStyle name="AeE­ [0]_CuA¶Au_laroux_Импорт- 2008 Биз-план АКxls" xfId="5149" xr:uid="{00000000-0005-0000-0000-000029280000}"/>
    <cellStyle name="ÅëÈ­ [0]_ÇùÁ¶Àü_laroux_Импорт- 2008 Биз-план АКxls" xfId="5150" xr:uid="{00000000-0005-0000-0000-00002A280000}"/>
    <cellStyle name="AeE­ [0]_CuA¶Au_laroux_Импорт- 2008 Биз-план АКxls (2)" xfId="5151" xr:uid="{00000000-0005-0000-0000-00002B280000}"/>
    <cellStyle name="ÅëÈ­ [0]_ÇùÁ¶Àü_laroux_Импорт- 2008 Биз-план АКxls (2)" xfId="5152" xr:uid="{00000000-0005-0000-0000-00002C280000}"/>
    <cellStyle name="AeE­ [0]_CuA¶Au_laroux_Импорт- 2008 Биз-план АКxls (2) 2" xfId="11970" xr:uid="{00000000-0005-0000-0000-00002D280000}"/>
    <cellStyle name="ÅëÈ­ [0]_ÇùÁ¶Àü_laroux_Импорт- 2008 Биз-план АКxls (2) 2" xfId="11971" xr:uid="{00000000-0005-0000-0000-00002E280000}"/>
    <cellStyle name="AeE­ [0]_CuA¶Au_laroux_Импорт- 2008 Биз-план АКxls (2) 3" xfId="11972" xr:uid="{00000000-0005-0000-0000-00002F280000}"/>
    <cellStyle name="ÅëÈ­ [0]_ÇùÁ¶Àü_laroux_Импорт- 2008 Биз-план АКxls (2) 3" xfId="11973" xr:uid="{00000000-0005-0000-0000-000030280000}"/>
    <cellStyle name="AeE­ [0]_CuA¶Au_laroux_Импорт- 2008 Биз-план АКxls (2) 4" xfId="11974" xr:uid="{00000000-0005-0000-0000-000031280000}"/>
    <cellStyle name="ÅëÈ­ [0]_ÇùÁ¶Àü_laroux_Импорт- 2008 Биз-план АКxls (2) 4" xfId="11975" xr:uid="{00000000-0005-0000-0000-000032280000}"/>
    <cellStyle name="AeE­ [0]_CuA¶Au_laroux_Импорт- 2008 Биз-план АКxls (2) 5" xfId="11976" xr:uid="{00000000-0005-0000-0000-000033280000}"/>
    <cellStyle name="ÅëÈ­ [0]_ÇùÁ¶Àü_laroux_Импорт- 2008 Биз-план АКxls (2) 5" xfId="11977" xr:uid="{00000000-0005-0000-0000-000034280000}"/>
    <cellStyle name="AeE­ [0]_CuA¶Au_laroux_Импорт- 2008 Биз-план АКxls (2) 6" xfId="11978" xr:uid="{00000000-0005-0000-0000-000035280000}"/>
    <cellStyle name="ÅëÈ­ [0]_ÇùÁ¶Àü_laroux_Импорт- 2008 Биз-план АКxls (2) 6" xfId="11979" xr:uid="{00000000-0005-0000-0000-000036280000}"/>
    <cellStyle name="AeE­ [0]_CuA¶Au_laroux_Импорт- 2008 Биз-план АКxls (2) 7" xfId="11980" xr:uid="{00000000-0005-0000-0000-000037280000}"/>
    <cellStyle name="ÅëÈ­ [0]_ÇùÁ¶Àü_laroux_Импорт- 2008 Биз-план АКxls (2) 7" xfId="11981" xr:uid="{00000000-0005-0000-0000-000038280000}"/>
    <cellStyle name="AeE­ [0]_CuA¶Au_laroux_Импорт- 2008 Биз-план АКxls 2" xfId="11982" xr:uid="{00000000-0005-0000-0000-000039280000}"/>
    <cellStyle name="ÅëÈ­ [0]_ÇùÁ¶Àü_laroux_Импорт- 2008 Биз-план АКxls 2" xfId="11983" xr:uid="{00000000-0005-0000-0000-00003A280000}"/>
    <cellStyle name="AeE­ [0]_CuA¶Au_laroux_Импорт- 2008 Биз-план АКxls 3" xfId="11984" xr:uid="{00000000-0005-0000-0000-00003B280000}"/>
    <cellStyle name="ÅëÈ­ [0]_ÇùÁ¶Àü_laroux_Импорт- 2008 Биз-план АКxls 3" xfId="11985" xr:uid="{00000000-0005-0000-0000-00003C280000}"/>
    <cellStyle name="AeE­ [0]_CuA¶Au_laroux_Импорт- 2008 Биз-план АКxls 4" xfId="11986" xr:uid="{00000000-0005-0000-0000-00003D280000}"/>
    <cellStyle name="ÅëÈ­ [0]_ÇùÁ¶Àü_laroux_Импорт- 2008 Биз-план АКxls 4" xfId="11987" xr:uid="{00000000-0005-0000-0000-00003E280000}"/>
    <cellStyle name="AeE­ [0]_CuA¶Au_laroux_Импорт- 2008 Биз-план АКxls 5" xfId="11988" xr:uid="{00000000-0005-0000-0000-00003F280000}"/>
    <cellStyle name="ÅëÈ­ [0]_ÇùÁ¶Àü_laroux_Импорт- 2008 Биз-план АКxls 5" xfId="11989" xr:uid="{00000000-0005-0000-0000-000040280000}"/>
    <cellStyle name="AeE­ [0]_CuA¶Au_laroux_Импорт- 2008 Биз-план АКxls 6" xfId="11990" xr:uid="{00000000-0005-0000-0000-000041280000}"/>
    <cellStyle name="ÅëÈ­ [0]_ÇùÁ¶Àü_laroux_Импорт- 2008 Биз-план АКxls 6" xfId="11991" xr:uid="{00000000-0005-0000-0000-000042280000}"/>
    <cellStyle name="AeE­ [0]_CuA¶Au_laroux_Импорт- 2008 Биз-план АКxls 7" xfId="11992" xr:uid="{00000000-0005-0000-0000-000043280000}"/>
    <cellStyle name="ÅëÈ­ [0]_ÇùÁ¶Àü_laroux_Импорт- 2008 Биз-план АКxls 7" xfId="11993" xr:uid="{00000000-0005-0000-0000-000044280000}"/>
    <cellStyle name="AeE­ [0]_CuA¶Au_laroux_Калькуляция (шаблон)" xfId="11994" xr:uid="{00000000-0005-0000-0000-000045280000}"/>
    <cellStyle name="ÅëÈ­ [0]_ÇùÁ¶Àü_laroux_Калькуляция (шаблон)" xfId="11995" xr:uid="{00000000-0005-0000-0000-000046280000}"/>
    <cellStyle name="AeE­ [0]_CuA¶Au_laroux_Калькуляция (шаблон) 2" xfId="11996" xr:uid="{00000000-0005-0000-0000-000047280000}"/>
    <cellStyle name="ÅëÈ­ [0]_ÇùÁ¶Àü_laroux_Калькуляция (шаблон) 2" xfId="11997" xr:uid="{00000000-0005-0000-0000-000048280000}"/>
    <cellStyle name="AeE­ [0]_CuA¶Au_laroux_Калькуляция (шаблон) 3" xfId="11998" xr:uid="{00000000-0005-0000-0000-000049280000}"/>
    <cellStyle name="ÅëÈ­ [0]_ÇùÁ¶Àü_laroux_Калькуляция (шаблон) 3" xfId="11999" xr:uid="{00000000-0005-0000-0000-00004A280000}"/>
    <cellStyle name="AeE­ [0]_CuA¶Au_laroux_Новый график к допсоглашению №5" xfId="12000" xr:uid="{00000000-0005-0000-0000-00004B280000}"/>
    <cellStyle name="ÅëÈ­ [0]_ÇùÁ¶Àü_laroux_Новый график к допсоглашению №5" xfId="12001" xr:uid="{00000000-0005-0000-0000-00004C280000}"/>
    <cellStyle name="AeE­ [0]_CuA¶Au_laroux_Оборотный (2)" xfId="5153" xr:uid="{00000000-0005-0000-0000-00004D280000}"/>
    <cellStyle name="ÅëÈ­ [0]_ÇùÁ¶Àü_laroux_Оборотный (2)" xfId="5154" xr:uid="{00000000-0005-0000-0000-00004E280000}"/>
    <cellStyle name="AeE­ [0]_CuA¶Au_laroux_Оборотный (2) 2" xfId="12002" xr:uid="{00000000-0005-0000-0000-00004F280000}"/>
    <cellStyle name="ÅëÈ­ [0]_ÇùÁ¶Àü_laroux_Оборотный (2) 2" xfId="12003" xr:uid="{00000000-0005-0000-0000-000050280000}"/>
    <cellStyle name="AeE­ [0]_CuA¶Au_laroux_Оборотный (2) 3" xfId="12004" xr:uid="{00000000-0005-0000-0000-000051280000}"/>
    <cellStyle name="ÅëÈ­ [0]_ÇùÁ¶Àü_laroux_Оборотный (2) 3" xfId="12005" xr:uid="{00000000-0005-0000-0000-000052280000}"/>
    <cellStyle name="AeE­ [0]_CuA¶Au_laroux_Оборотный (2) 4" xfId="12006" xr:uid="{00000000-0005-0000-0000-000053280000}"/>
    <cellStyle name="ÅëÈ­ [0]_ÇùÁ¶Àü_laroux_Оборотный (2) 4" xfId="12007" xr:uid="{00000000-0005-0000-0000-000054280000}"/>
    <cellStyle name="AeE­ [0]_CuA¶Au_laroux_Оборотный (2) 5" xfId="12008" xr:uid="{00000000-0005-0000-0000-000055280000}"/>
    <cellStyle name="ÅëÈ­ [0]_ÇùÁ¶Àü_laroux_Оборотный (2) 5" xfId="12009" xr:uid="{00000000-0005-0000-0000-000056280000}"/>
    <cellStyle name="AeE­ [0]_CuA¶Au_laroux_Оборотный (2) 6" xfId="12010" xr:uid="{00000000-0005-0000-0000-000057280000}"/>
    <cellStyle name="ÅëÈ­ [0]_ÇùÁ¶Àü_laroux_Оборотный (2) 6" xfId="12011" xr:uid="{00000000-0005-0000-0000-000058280000}"/>
    <cellStyle name="AeE­ [0]_CuA¶Au_laroux_Оборотный (2) 7" xfId="12012" xr:uid="{00000000-0005-0000-0000-000059280000}"/>
    <cellStyle name="ÅëÈ­ [0]_ÇùÁ¶Àü_laroux_Оборотный (2) 7" xfId="12013" xr:uid="{00000000-0005-0000-0000-00005A280000}"/>
    <cellStyle name="AeE­ [0]_CuA¶Au_laroux_Пр разв на 2008г  2011года (8%) 192 03.12.07" xfId="5155" xr:uid="{00000000-0005-0000-0000-00005B280000}"/>
    <cellStyle name="ÅëÈ­ [0]_ÇùÁ¶Àü_laroux_Пр разв на 2008г  2011года (8%) 192 03.12.07" xfId="5156" xr:uid="{00000000-0005-0000-0000-00005C280000}"/>
    <cellStyle name="AeE­ [0]_CuA¶Au_laroux_Пр разв на 2008г  2011года (8%) 192 03.12.07 2" xfId="12014" xr:uid="{00000000-0005-0000-0000-00005D280000}"/>
    <cellStyle name="ÅëÈ­ [0]_ÇùÁ¶Àü_laroux_Пр разв на 2008г  2011года (8%) 192 03.12.07 2" xfId="12015" xr:uid="{00000000-0005-0000-0000-00005E280000}"/>
    <cellStyle name="AeE­ [0]_CuA¶Au_laroux_Пр разв на 2008г  2011года (8%) 192 03.12.07 3" xfId="12016" xr:uid="{00000000-0005-0000-0000-00005F280000}"/>
    <cellStyle name="ÅëÈ­ [0]_ÇùÁ¶Àü_laroux_Пр разв на 2008г  2011года (8%) 192 03.12.07 3" xfId="12017" xr:uid="{00000000-0005-0000-0000-000060280000}"/>
    <cellStyle name="AeE­ [0]_CuA¶Au_laroux_Пр разв на 2008г  2011года (8%) 192 03.12.07 4" xfId="12018" xr:uid="{00000000-0005-0000-0000-000061280000}"/>
    <cellStyle name="ÅëÈ­ [0]_ÇùÁ¶Àü_laroux_Пр разв на 2008г  2011года (8%) 192 03.12.07 4" xfId="12019" xr:uid="{00000000-0005-0000-0000-000062280000}"/>
    <cellStyle name="AeE­ [0]_CuA¶Au_laroux_Пр разв на 2008г  2011года (8%) 192 03.12.07 5" xfId="12020" xr:uid="{00000000-0005-0000-0000-000063280000}"/>
    <cellStyle name="ÅëÈ­ [0]_ÇùÁ¶Àü_laroux_Пр разв на 2008г  2011года (8%) 192 03.12.07 5" xfId="12021" xr:uid="{00000000-0005-0000-0000-000064280000}"/>
    <cellStyle name="AeE­ [0]_CuA¶Au_laroux_Пр разв на 2008г  2011года (8%) 192 03.12.07 6" xfId="12022" xr:uid="{00000000-0005-0000-0000-000065280000}"/>
    <cellStyle name="ÅëÈ­ [0]_ÇùÁ¶Àü_laroux_Пр разв на 2008г  2011года (8%) 192 03.12.07 6" xfId="12023" xr:uid="{00000000-0005-0000-0000-000066280000}"/>
    <cellStyle name="AeE­ [0]_CuA¶Au_laroux_Пр разв на 2008г  2011года (8%) 192 03.12.07 7" xfId="12024" xr:uid="{00000000-0005-0000-0000-000067280000}"/>
    <cellStyle name="ÅëÈ­ [0]_ÇùÁ¶Àü_laroux_Пр разв на 2008г  2011года (8%) 192 03.12.07 7" xfId="12025" xr:uid="{00000000-0005-0000-0000-000068280000}"/>
    <cellStyle name="AeE­ [0]_CuA¶Au_laroux_Пр разв на 2008г  2011года (8%) 197 03.12.07" xfId="5157" xr:uid="{00000000-0005-0000-0000-000069280000}"/>
    <cellStyle name="ÅëÈ­ [0]_ÇùÁ¶Àü_laroux_Пр разв на 2008г  2011года (8%) 197 03.12.07" xfId="5158" xr:uid="{00000000-0005-0000-0000-00006A280000}"/>
    <cellStyle name="AeE­ [0]_CuA¶Au_laroux_Пр разв на 2008г  2011года (8%) 197 03.12.07 2" xfId="12026" xr:uid="{00000000-0005-0000-0000-00006B280000}"/>
    <cellStyle name="ÅëÈ­ [0]_ÇùÁ¶Àü_laroux_Пр разв на 2008г  2011года (8%) 197 03.12.07 2" xfId="12027" xr:uid="{00000000-0005-0000-0000-00006C280000}"/>
    <cellStyle name="AeE­ [0]_CuA¶Au_laroux_Пр разв на 2008г  2011года (8%) 197 03.12.07 3" xfId="12028" xr:uid="{00000000-0005-0000-0000-00006D280000}"/>
    <cellStyle name="ÅëÈ­ [0]_ÇùÁ¶Àü_laroux_Пр разв на 2008г  2011года (8%) 197 03.12.07 3" xfId="12029" xr:uid="{00000000-0005-0000-0000-00006E280000}"/>
    <cellStyle name="AeE­ [0]_CuA¶Au_laroux_Пр разв на 2008г  2011года (8%) 197 03.12.07 4" xfId="12030" xr:uid="{00000000-0005-0000-0000-00006F280000}"/>
    <cellStyle name="ÅëÈ­ [0]_ÇùÁ¶Àü_laroux_Пр разв на 2008г  2011года (8%) 197 03.12.07 4" xfId="12031" xr:uid="{00000000-0005-0000-0000-000070280000}"/>
    <cellStyle name="AeE­ [0]_CuA¶Au_laroux_Пр разв на 2008г  2011года (8%) 197 03.12.07 5" xfId="12032" xr:uid="{00000000-0005-0000-0000-000071280000}"/>
    <cellStyle name="ÅëÈ­ [0]_ÇùÁ¶Àü_laroux_Пр разв на 2008г  2011года (8%) 197 03.12.07 5" xfId="12033" xr:uid="{00000000-0005-0000-0000-000072280000}"/>
    <cellStyle name="AeE­ [0]_CuA¶Au_laroux_Пр разв на 2008г  2011года (8%) 197 03.12.07 6" xfId="12034" xr:uid="{00000000-0005-0000-0000-000073280000}"/>
    <cellStyle name="ÅëÈ­ [0]_ÇùÁ¶Àü_laroux_Пр разв на 2008г  2011года (8%) 197 03.12.07 6" xfId="12035" xr:uid="{00000000-0005-0000-0000-000074280000}"/>
    <cellStyle name="AeE­ [0]_CuA¶Au_laroux_Пр разв на 2008г  2011года (8%) 197 03.12.07 7" xfId="12036" xr:uid="{00000000-0005-0000-0000-000075280000}"/>
    <cellStyle name="ÅëÈ­ [0]_ÇùÁ¶Àü_laroux_Пр разв на 2008г  2011года (8%) 197 03.12.07 7" xfId="12037" xr:uid="{00000000-0005-0000-0000-000076280000}"/>
    <cellStyle name="AeE­ [0]_CuA¶Au_laroux_Приложение к Доп Согл" xfId="12038" xr:uid="{00000000-0005-0000-0000-000077280000}"/>
    <cellStyle name="ÅëÈ­ [0]_ÇùÁ¶Àü_laroux_Приложение к Доп Согл" xfId="12039" xr:uid="{00000000-0005-0000-0000-000078280000}"/>
    <cellStyle name="AeE­ [0]_CuA¶Au_laroux_ТЭО 195000 БП 2008 1% рент 23% пов цен" xfId="5159" xr:uid="{00000000-0005-0000-0000-000079280000}"/>
    <cellStyle name="ÅëÈ­ [0]_ÇùÁ¶Àü_laroux_ТЭО 195000 БП 2008 1% рент 23% пов цен" xfId="5160" xr:uid="{00000000-0005-0000-0000-00007A280000}"/>
    <cellStyle name="AeE­ [0]_CuA¶Au_laroux_ТЭО 195000 БП 2008 1% рент 23% пов цен 2" xfId="12040" xr:uid="{00000000-0005-0000-0000-00007B280000}"/>
    <cellStyle name="ÅëÈ­ [0]_ÇùÁ¶Àü_laroux_ТЭО 195000 БП 2008 1% рент 23% пов цен 2" xfId="12041" xr:uid="{00000000-0005-0000-0000-00007C280000}"/>
    <cellStyle name="AeE­ [0]_CuA¶Au_laroux_ТЭО 195000 БП 2008 1% рент 23% пов цен 3" xfId="12042" xr:uid="{00000000-0005-0000-0000-00007D280000}"/>
    <cellStyle name="ÅëÈ­ [0]_ÇùÁ¶Àü_laroux_ТЭО 195000 БП 2008 1% рент 23% пов цен 3" xfId="12043" xr:uid="{00000000-0005-0000-0000-00007E280000}"/>
    <cellStyle name="AeE­ [0]_CuA¶Au_laroux_ТЭО 195000 БП 2008 1% рент 23% пов цен 4" xfId="12044" xr:uid="{00000000-0005-0000-0000-00007F280000}"/>
    <cellStyle name="ÅëÈ­ [0]_ÇùÁ¶Àü_laroux_ТЭО 195000 БП 2008 1% рент 23% пов цен 4" xfId="12045" xr:uid="{00000000-0005-0000-0000-000080280000}"/>
    <cellStyle name="AeE­ [0]_CuA¶Au_laroux_ТЭО 195000 БП 2008 1% рент 23% пов цен 5" xfId="12046" xr:uid="{00000000-0005-0000-0000-000081280000}"/>
    <cellStyle name="ÅëÈ­ [0]_ÇùÁ¶Àü_laroux_ТЭО 195000 БП 2008 1% рент 23% пов цен 5" xfId="12047" xr:uid="{00000000-0005-0000-0000-000082280000}"/>
    <cellStyle name="AeE­ [0]_CuA¶Au_laroux_ТЭО 195000 БП 2008 1% рент 23% пов цен 6" xfId="12048" xr:uid="{00000000-0005-0000-0000-000083280000}"/>
    <cellStyle name="ÅëÈ­ [0]_ÇùÁ¶Àü_laroux_ТЭО 195000 БП 2008 1% рент 23% пов цен 6" xfId="12049" xr:uid="{00000000-0005-0000-0000-000084280000}"/>
    <cellStyle name="AeE­ [0]_CuA¶Au_laroux_ТЭО 195000 БП 2008 1% рент 23% пов цен 7" xfId="12050" xr:uid="{00000000-0005-0000-0000-000085280000}"/>
    <cellStyle name="ÅëÈ­ [0]_ÇùÁ¶Àü_laroux_ТЭО 195000 БП 2008 1% рент 23% пов цен 7" xfId="12051" xr:uid="{00000000-0005-0000-0000-000086280000}"/>
    <cellStyle name="AeE­ [0]_CuA¶Au_laroux_ТЭО 205000 БП 2008 1% рент 23% пов цен" xfId="5161" xr:uid="{00000000-0005-0000-0000-000087280000}"/>
    <cellStyle name="ÅëÈ­ [0]_ÇùÁ¶Àü_laroux_ТЭО 205000 БП 2008 1% рент 23% пов цен" xfId="5162" xr:uid="{00000000-0005-0000-0000-000088280000}"/>
    <cellStyle name="AeE­ [0]_CuA¶Au_laroux_ТЭО 205000 БП 2008 1% рент 23% пов цен 2" xfId="12052" xr:uid="{00000000-0005-0000-0000-000089280000}"/>
    <cellStyle name="ÅëÈ­ [0]_ÇùÁ¶Àü_laroux_ТЭО 205000 БП 2008 1% рент 23% пов цен 2" xfId="12053" xr:uid="{00000000-0005-0000-0000-00008A280000}"/>
    <cellStyle name="AeE­ [0]_CuA¶Au_laroux_ТЭО 205000 БП 2008 1% рент 23% пов цен 3" xfId="12054" xr:uid="{00000000-0005-0000-0000-00008B280000}"/>
    <cellStyle name="ÅëÈ­ [0]_ÇùÁ¶Àü_laroux_ТЭО 205000 БП 2008 1% рент 23% пов цен 3" xfId="12055" xr:uid="{00000000-0005-0000-0000-00008C280000}"/>
    <cellStyle name="AeE­ [0]_CuA¶Au_laroux_ТЭО 205000 БП 2008 1% рент 23% пов цен 4" xfId="12056" xr:uid="{00000000-0005-0000-0000-00008D280000}"/>
    <cellStyle name="ÅëÈ­ [0]_ÇùÁ¶Àü_laroux_ТЭО 205000 БП 2008 1% рент 23% пов цен 4" xfId="12057" xr:uid="{00000000-0005-0000-0000-00008E280000}"/>
    <cellStyle name="AeE­ [0]_CuA¶Au_laroux_ТЭО 205000 БП 2008 1% рент 23% пов цен 5" xfId="12058" xr:uid="{00000000-0005-0000-0000-00008F280000}"/>
    <cellStyle name="ÅëÈ­ [0]_ÇùÁ¶Àü_laroux_ТЭО 205000 БП 2008 1% рент 23% пов цен 5" xfId="12059" xr:uid="{00000000-0005-0000-0000-000090280000}"/>
    <cellStyle name="AeE­ [0]_CuA¶Au_laroux_ТЭО 205000 БП 2008 1% рент 23% пов цен 6" xfId="12060" xr:uid="{00000000-0005-0000-0000-000091280000}"/>
    <cellStyle name="ÅëÈ­ [0]_ÇùÁ¶Àü_laroux_ТЭО 205000 БП 2008 1% рент 23% пов цен 6" xfId="12061" xr:uid="{00000000-0005-0000-0000-000092280000}"/>
    <cellStyle name="AeE­ [0]_CuA¶Au_laroux_ТЭО 205000 БП 2008 1% рент 23% пов цен 7" xfId="12062" xr:uid="{00000000-0005-0000-0000-000093280000}"/>
    <cellStyle name="ÅëÈ­ [0]_ÇùÁ¶Àü_laroux_ТЭО 205000 БП 2008 1% рент 23% пов цен 7" xfId="12063" xr:uid="{00000000-0005-0000-0000-000094280000}"/>
    <cellStyle name="AeE­ [0]_CuA¶Au_PLAN 2010  (M300)" xfId="12064" xr:uid="{00000000-0005-0000-0000-000095280000}"/>
    <cellStyle name="ÅëÈ­ [0]_ÇùÁ¶Àü_PLAN 2010  (M300)" xfId="12065" xr:uid="{00000000-0005-0000-0000-000096280000}"/>
    <cellStyle name="AeE­ [0]_FAX?c?A" xfId="5163" xr:uid="{00000000-0005-0000-0000-000097280000}"/>
    <cellStyle name="ÅëÈ­ [0]_FAX¾ç½Ä" xfId="5164" xr:uid="{00000000-0005-0000-0000-000098280000}"/>
    <cellStyle name="AeE­ [0]_FLOW" xfId="5165" xr:uid="{00000000-0005-0000-0000-000099280000}"/>
    <cellStyle name="ÅëÈ­ [0]_FLOW" xfId="5166" xr:uid="{00000000-0005-0000-0000-00009A280000}"/>
    <cellStyle name="AeE­ [0]_FLOW 2" xfId="12066" xr:uid="{00000000-0005-0000-0000-00009B280000}"/>
    <cellStyle name="ÅëÈ­ [0]_FLOW 2" xfId="12067" xr:uid="{00000000-0005-0000-0000-00009C280000}"/>
    <cellStyle name="AeE­ [0]_FLOW 3" xfId="12068" xr:uid="{00000000-0005-0000-0000-00009D280000}"/>
    <cellStyle name="ÅëÈ­ [0]_FLOW 3" xfId="12069" xr:uid="{00000000-0005-0000-0000-00009E280000}"/>
    <cellStyle name="AeE­ [0]_FLOW 4" xfId="12070" xr:uid="{00000000-0005-0000-0000-00009F280000}"/>
    <cellStyle name="ÅëÈ­ [0]_FLOW 4" xfId="12071" xr:uid="{00000000-0005-0000-0000-0000A0280000}"/>
    <cellStyle name="AeE­ [0]_FLOW 5" xfId="12072" xr:uid="{00000000-0005-0000-0000-0000A1280000}"/>
    <cellStyle name="ÅëÈ­ [0]_FLOW 5" xfId="12073" xr:uid="{00000000-0005-0000-0000-0000A2280000}"/>
    <cellStyle name="AeE­ [0]_FLOW 6" xfId="12074" xr:uid="{00000000-0005-0000-0000-0000A3280000}"/>
    <cellStyle name="ÅëÈ­ [0]_FLOW 6" xfId="12075" xr:uid="{00000000-0005-0000-0000-0000A4280000}"/>
    <cellStyle name="AeE­ [0]_FLOW 7" xfId="12076" xr:uid="{00000000-0005-0000-0000-0000A5280000}"/>
    <cellStyle name="ÅëÈ­ [0]_FLOW 7" xfId="12077" xr:uid="{00000000-0005-0000-0000-0000A6280000}"/>
    <cellStyle name="AeE­ [0]_FLOW 8" xfId="12078" xr:uid="{00000000-0005-0000-0000-0000A7280000}"/>
    <cellStyle name="ÅëÈ­ [0]_FLOW 8" xfId="12079" xr:uid="{00000000-0005-0000-0000-0000A8280000}"/>
    <cellStyle name="AeE­ [0]_FLOW 9" xfId="12080" xr:uid="{00000000-0005-0000-0000-0000A9280000}"/>
    <cellStyle name="ÅëÈ­ [0]_FLOW 9" xfId="12081" xr:uid="{00000000-0005-0000-0000-0000AA280000}"/>
    <cellStyle name="AeE­ [0]_FLOW_bizness plan 2008 (version 1)" xfId="5167" xr:uid="{00000000-0005-0000-0000-0000AB280000}"/>
    <cellStyle name="ÅëÈ­ [0]_FLOW_bizness plan 2008 (version 1)" xfId="5168" xr:uid="{00000000-0005-0000-0000-0000AC280000}"/>
    <cellStyle name="AeE­ [0]_FLOW_bizness plan 2008 (version 1) 2" xfId="12082" xr:uid="{00000000-0005-0000-0000-0000AD280000}"/>
    <cellStyle name="ÅëÈ­ [0]_FLOW_bizness plan 2008 (version 1) 2" xfId="12083" xr:uid="{00000000-0005-0000-0000-0000AE280000}"/>
    <cellStyle name="AeE­ [0]_FLOW_bizness plan 2008 (version 1) 3" xfId="12084" xr:uid="{00000000-0005-0000-0000-0000AF280000}"/>
    <cellStyle name="ÅëÈ­ [0]_FLOW_bizness plan 2008 (version 1) 3" xfId="12085" xr:uid="{00000000-0005-0000-0000-0000B0280000}"/>
    <cellStyle name="AeE­ [0]_FLOW_bizness plan 2008 (version 1) 4" xfId="12086" xr:uid="{00000000-0005-0000-0000-0000B1280000}"/>
    <cellStyle name="ÅëÈ­ [0]_FLOW_bizness plan 2008 (version 1) 4" xfId="12087" xr:uid="{00000000-0005-0000-0000-0000B2280000}"/>
    <cellStyle name="AeE­ [0]_FLOW_bizness plan 2008 (version 1) 5" xfId="12088" xr:uid="{00000000-0005-0000-0000-0000B3280000}"/>
    <cellStyle name="ÅëÈ­ [0]_FLOW_bizness plan 2008 (version 1) 5" xfId="12089" xr:uid="{00000000-0005-0000-0000-0000B4280000}"/>
    <cellStyle name="AeE­ [0]_FLOW_bizness plan 2008 (version 1) 6" xfId="12090" xr:uid="{00000000-0005-0000-0000-0000B5280000}"/>
    <cellStyle name="ÅëÈ­ [0]_FLOW_bizness plan 2008 (version 1) 6" xfId="12091" xr:uid="{00000000-0005-0000-0000-0000B6280000}"/>
    <cellStyle name="AeE­ [0]_FLOW_bizness plan 2008 (version 1) 7" xfId="12092" xr:uid="{00000000-0005-0000-0000-0000B7280000}"/>
    <cellStyle name="ÅëÈ­ [0]_FLOW_bizness plan 2008 (version 1) 7" xfId="12093" xr:uid="{00000000-0005-0000-0000-0000B8280000}"/>
    <cellStyle name="AeE­ [0]_FLOW_Динамика и разбивка по кв  БП на 2011г (16.06.11г)" xfId="12094" xr:uid="{00000000-0005-0000-0000-0000B9280000}"/>
    <cellStyle name="ÅëÈ­ [0]_FLOW_Динамика и разбивка по кв  БП на 2011г (16.06.11г)" xfId="12095" xr:uid="{00000000-0005-0000-0000-0000BA280000}"/>
    <cellStyle name="AeE­ [0]_FLOW_Импорт- 2008 Биз-план АКxls" xfId="5169" xr:uid="{00000000-0005-0000-0000-0000BB280000}"/>
    <cellStyle name="ÅëÈ­ [0]_FLOW_Импорт- 2008 Биз-план АКxls" xfId="5170" xr:uid="{00000000-0005-0000-0000-0000BC280000}"/>
    <cellStyle name="AeE­ [0]_FLOW_Импорт- 2008 Биз-план АКxls (2)" xfId="5171" xr:uid="{00000000-0005-0000-0000-0000BD280000}"/>
    <cellStyle name="ÅëÈ­ [0]_FLOW_Импорт- 2008 Биз-план АКxls (2)" xfId="5172" xr:uid="{00000000-0005-0000-0000-0000BE280000}"/>
    <cellStyle name="AeE­ [0]_FLOW_Импорт- 2008 Биз-план АКxls (2) 2" xfId="12096" xr:uid="{00000000-0005-0000-0000-0000BF280000}"/>
    <cellStyle name="ÅëÈ­ [0]_FLOW_Импорт- 2008 Биз-план АКxls (2) 2" xfId="12097" xr:uid="{00000000-0005-0000-0000-0000C0280000}"/>
    <cellStyle name="AeE­ [0]_FLOW_Импорт- 2008 Биз-план АКxls (2) 3" xfId="12098" xr:uid="{00000000-0005-0000-0000-0000C1280000}"/>
    <cellStyle name="ÅëÈ­ [0]_FLOW_Импорт- 2008 Биз-план АКxls (2) 3" xfId="12099" xr:uid="{00000000-0005-0000-0000-0000C2280000}"/>
    <cellStyle name="AeE­ [0]_FLOW_Импорт- 2008 Биз-план АКxls (2) 4" xfId="12100" xr:uid="{00000000-0005-0000-0000-0000C3280000}"/>
    <cellStyle name="ÅëÈ­ [0]_FLOW_Импорт- 2008 Биз-план АКxls (2) 4" xfId="12101" xr:uid="{00000000-0005-0000-0000-0000C4280000}"/>
    <cellStyle name="AeE­ [0]_FLOW_Импорт- 2008 Биз-план АКxls (2) 5" xfId="12102" xr:uid="{00000000-0005-0000-0000-0000C5280000}"/>
    <cellStyle name="ÅëÈ­ [0]_FLOW_Импорт- 2008 Биз-план АКxls (2) 5" xfId="12103" xr:uid="{00000000-0005-0000-0000-0000C6280000}"/>
    <cellStyle name="AeE­ [0]_FLOW_Импорт- 2008 Биз-план АКxls (2) 6" xfId="12104" xr:uid="{00000000-0005-0000-0000-0000C7280000}"/>
    <cellStyle name="ÅëÈ­ [0]_FLOW_Импорт- 2008 Биз-план АКxls (2) 6" xfId="12105" xr:uid="{00000000-0005-0000-0000-0000C8280000}"/>
    <cellStyle name="AeE­ [0]_FLOW_Импорт- 2008 Биз-план АКxls (2) 7" xfId="12106" xr:uid="{00000000-0005-0000-0000-0000C9280000}"/>
    <cellStyle name="ÅëÈ­ [0]_FLOW_Импорт- 2008 Биз-план АКxls (2) 7" xfId="12107" xr:uid="{00000000-0005-0000-0000-0000CA280000}"/>
    <cellStyle name="AeE­ [0]_FLOW_Импорт- 2008 Биз-план АКxls 2" xfId="12108" xr:uid="{00000000-0005-0000-0000-0000CB280000}"/>
    <cellStyle name="ÅëÈ­ [0]_FLOW_Импорт- 2008 Биз-план АКxls 2" xfId="12109" xr:uid="{00000000-0005-0000-0000-0000CC280000}"/>
    <cellStyle name="AeE­ [0]_FLOW_Импорт- 2008 Биз-план АКxls 3" xfId="12110" xr:uid="{00000000-0005-0000-0000-0000CD280000}"/>
    <cellStyle name="ÅëÈ­ [0]_FLOW_Импорт- 2008 Биз-план АКxls 3" xfId="12111" xr:uid="{00000000-0005-0000-0000-0000CE280000}"/>
    <cellStyle name="AeE­ [0]_FLOW_Импорт- 2008 Биз-план АКxls 4" xfId="12112" xr:uid="{00000000-0005-0000-0000-0000CF280000}"/>
    <cellStyle name="ÅëÈ­ [0]_FLOW_Импорт- 2008 Биз-план АКxls 4" xfId="12113" xr:uid="{00000000-0005-0000-0000-0000D0280000}"/>
    <cellStyle name="AeE­ [0]_FLOW_Импорт- 2008 Биз-план АКxls 5" xfId="12114" xr:uid="{00000000-0005-0000-0000-0000D1280000}"/>
    <cellStyle name="ÅëÈ­ [0]_FLOW_Импорт- 2008 Биз-план АКxls 5" xfId="12115" xr:uid="{00000000-0005-0000-0000-0000D2280000}"/>
    <cellStyle name="AeE­ [0]_FLOW_Импорт- 2008 Биз-план АКxls 6" xfId="12116" xr:uid="{00000000-0005-0000-0000-0000D3280000}"/>
    <cellStyle name="ÅëÈ­ [0]_FLOW_Импорт- 2008 Биз-план АКxls 6" xfId="12117" xr:uid="{00000000-0005-0000-0000-0000D4280000}"/>
    <cellStyle name="AeE­ [0]_FLOW_Импорт- 2008 Биз-план АКxls 7" xfId="12118" xr:uid="{00000000-0005-0000-0000-0000D5280000}"/>
    <cellStyle name="ÅëÈ­ [0]_FLOW_Импорт- 2008 Биз-план АКxls 7" xfId="12119" xr:uid="{00000000-0005-0000-0000-0000D6280000}"/>
    <cellStyle name="AeE­ [0]_FLOW_Калькуляция (шаблон)" xfId="12120" xr:uid="{00000000-0005-0000-0000-0000D7280000}"/>
    <cellStyle name="ÅëÈ­ [0]_FLOW_Калькуляция (шаблон)" xfId="12121" xr:uid="{00000000-0005-0000-0000-0000D8280000}"/>
    <cellStyle name="AeE­ [0]_FLOW_Калькуляция (шаблон) 2" xfId="12122" xr:uid="{00000000-0005-0000-0000-0000D9280000}"/>
    <cellStyle name="ÅëÈ­ [0]_FLOW_Калькуляция (шаблон) 2" xfId="12123" xr:uid="{00000000-0005-0000-0000-0000DA280000}"/>
    <cellStyle name="AeE­ [0]_FLOW_Калькуляция (шаблон) 3" xfId="12124" xr:uid="{00000000-0005-0000-0000-0000DB280000}"/>
    <cellStyle name="ÅëÈ­ [0]_FLOW_Калькуляция (шаблон) 3" xfId="12125" xr:uid="{00000000-0005-0000-0000-0000DC280000}"/>
    <cellStyle name="AeE­ [0]_FLOW_Новый график к допсоглашению №5" xfId="12126" xr:uid="{00000000-0005-0000-0000-0000DD280000}"/>
    <cellStyle name="ÅëÈ­ [0]_FLOW_Новый график к допсоглашению №5" xfId="12127" xr:uid="{00000000-0005-0000-0000-0000DE280000}"/>
    <cellStyle name="AeE­ [0]_FLOW_Оборотный (2)" xfId="5173" xr:uid="{00000000-0005-0000-0000-0000DF280000}"/>
    <cellStyle name="ÅëÈ­ [0]_FLOW_Оборотный (2)" xfId="5174" xr:uid="{00000000-0005-0000-0000-0000E0280000}"/>
    <cellStyle name="AeE­ [0]_FLOW_Оборотный (2) 2" xfId="12128" xr:uid="{00000000-0005-0000-0000-0000E1280000}"/>
    <cellStyle name="ÅëÈ­ [0]_FLOW_Оборотный (2) 2" xfId="12129" xr:uid="{00000000-0005-0000-0000-0000E2280000}"/>
    <cellStyle name="AeE­ [0]_FLOW_Оборотный (2) 3" xfId="12130" xr:uid="{00000000-0005-0000-0000-0000E3280000}"/>
    <cellStyle name="ÅëÈ­ [0]_FLOW_Оборотный (2) 3" xfId="12131" xr:uid="{00000000-0005-0000-0000-0000E4280000}"/>
    <cellStyle name="AeE­ [0]_FLOW_Оборотный (2) 4" xfId="12132" xr:uid="{00000000-0005-0000-0000-0000E5280000}"/>
    <cellStyle name="ÅëÈ­ [0]_FLOW_Оборотный (2) 4" xfId="12133" xr:uid="{00000000-0005-0000-0000-0000E6280000}"/>
    <cellStyle name="AeE­ [0]_FLOW_Оборотный (2) 5" xfId="12134" xr:uid="{00000000-0005-0000-0000-0000E7280000}"/>
    <cellStyle name="ÅëÈ­ [0]_FLOW_Оборотный (2) 5" xfId="12135" xr:uid="{00000000-0005-0000-0000-0000E8280000}"/>
    <cellStyle name="AeE­ [0]_FLOW_Оборотный (2) 6" xfId="12136" xr:uid="{00000000-0005-0000-0000-0000E9280000}"/>
    <cellStyle name="ÅëÈ­ [0]_FLOW_Оборотный (2) 6" xfId="12137" xr:uid="{00000000-0005-0000-0000-0000EA280000}"/>
    <cellStyle name="AeE­ [0]_FLOW_Оборотный (2) 7" xfId="12138" xr:uid="{00000000-0005-0000-0000-0000EB280000}"/>
    <cellStyle name="ÅëÈ­ [0]_FLOW_Оборотный (2) 7" xfId="12139" xr:uid="{00000000-0005-0000-0000-0000EC280000}"/>
    <cellStyle name="AeE­ [0]_FLOW_Пр разв на 2008г  2011года (8%) 192 03.12.07" xfId="5175" xr:uid="{00000000-0005-0000-0000-0000ED280000}"/>
    <cellStyle name="ÅëÈ­ [0]_FLOW_Пр разв на 2008г  2011года (8%) 192 03.12.07" xfId="5176" xr:uid="{00000000-0005-0000-0000-0000EE280000}"/>
    <cellStyle name="AeE­ [0]_FLOW_Пр разв на 2008г  2011года (8%) 192 03.12.07 2" xfId="12140" xr:uid="{00000000-0005-0000-0000-0000EF280000}"/>
    <cellStyle name="ÅëÈ­ [0]_FLOW_Пр разв на 2008г  2011года (8%) 192 03.12.07 2" xfId="12141" xr:uid="{00000000-0005-0000-0000-0000F0280000}"/>
    <cellStyle name="AeE­ [0]_FLOW_Пр разв на 2008г  2011года (8%) 192 03.12.07 3" xfId="12142" xr:uid="{00000000-0005-0000-0000-0000F1280000}"/>
    <cellStyle name="ÅëÈ­ [0]_FLOW_Пр разв на 2008г  2011года (8%) 192 03.12.07 3" xfId="12143" xr:uid="{00000000-0005-0000-0000-0000F2280000}"/>
    <cellStyle name="AeE­ [0]_FLOW_Пр разв на 2008г  2011года (8%) 192 03.12.07 4" xfId="12144" xr:uid="{00000000-0005-0000-0000-0000F3280000}"/>
    <cellStyle name="ÅëÈ­ [0]_FLOW_Пр разв на 2008г  2011года (8%) 192 03.12.07 4" xfId="12145" xr:uid="{00000000-0005-0000-0000-0000F4280000}"/>
    <cellStyle name="AeE­ [0]_FLOW_Пр разв на 2008г  2011года (8%) 192 03.12.07 5" xfId="12146" xr:uid="{00000000-0005-0000-0000-0000F5280000}"/>
    <cellStyle name="ÅëÈ­ [0]_FLOW_Пр разв на 2008г  2011года (8%) 192 03.12.07 5" xfId="12147" xr:uid="{00000000-0005-0000-0000-0000F6280000}"/>
    <cellStyle name="AeE­ [0]_FLOW_Пр разв на 2008г  2011года (8%) 192 03.12.07 6" xfId="12148" xr:uid="{00000000-0005-0000-0000-0000F7280000}"/>
    <cellStyle name="ÅëÈ­ [0]_FLOW_Пр разв на 2008г  2011года (8%) 192 03.12.07 6" xfId="12149" xr:uid="{00000000-0005-0000-0000-0000F8280000}"/>
    <cellStyle name="AeE­ [0]_FLOW_Пр разв на 2008г  2011года (8%) 192 03.12.07 7" xfId="12150" xr:uid="{00000000-0005-0000-0000-0000F9280000}"/>
    <cellStyle name="ÅëÈ­ [0]_FLOW_Пр разв на 2008г  2011года (8%) 192 03.12.07 7" xfId="12151" xr:uid="{00000000-0005-0000-0000-0000FA280000}"/>
    <cellStyle name="AeE­ [0]_FLOW_Пр разв на 2008г  2011года (8%) 197 03.12.07" xfId="5177" xr:uid="{00000000-0005-0000-0000-0000FB280000}"/>
    <cellStyle name="ÅëÈ­ [0]_FLOW_Пр разв на 2008г  2011года (8%) 197 03.12.07" xfId="5178" xr:uid="{00000000-0005-0000-0000-0000FC280000}"/>
    <cellStyle name="AeE­ [0]_FLOW_Пр разв на 2008г  2011года (8%) 197 03.12.07 2" xfId="12152" xr:uid="{00000000-0005-0000-0000-0000FD280000}"/>
    <cellStyle name="ÅëÈ­ [0]_FLOW_Пр разв на 2008г  2011года (8%) 197 03.12.07 2" xfId="12153" xr:uid="{00000000-0005-0000-0000-0000FE280000}"/>
    <cellStyle name="AeE­ [0]_FLOW_Пр разв на 2008г  2011года (8%) 197 03.12.07 3" xfId="12154" xr:uid="{00000000-0005-0000-0000-0000FF280000}"/>
    <cellStyle name="ÅëÈ­ [0]_FLOW_Пр разв на 2008г  2011года (8%) 197 03.12.07 3" xfId="12155" xr:uid="{00000000-0005-0000-0000-000000290000}"/>
    <cellStyle name="AeE­ [0]_FLOW_Пр разв на 2008г  2011года (8%) 197 03.12.07 4" xfId="12156" xr:uid="{00000000-0005-0000-0000-000001290000}"/>
    <cellStyle name="ÅëÈ­ [0]_FLOW_Пр разв на 2008г  2011года (8%) 197 03.12.07 4" xfId="12157" xr:uid="{00000000-0005-0000-0000-000002290000}"/>
    <cellStyle name="AeE­ [0]_FLOW_Пр разв на 2008г  2011года (8%) 197 03.12.07 5" xfId="12158" xr:uid="{00000000-0005-0000-0000-000003290000}"/>
    <cellStyle name="ÅëÈ­ [0]_FLOW_Пр разв на 2008г  2011года (8%) 197 03.12.07 5" xfId="12159" xr:uid="{00000000-0005-0000-0000-000004290000}"/>
    <cellStyle name="AeE­ [0]_FLOW_Пр разв на 2008г  2011года (8%) 197 03.12.07 6" xfId="12160" xr:uid="{00000000-0005-0000-0000-000005290000}"/>
    <cellStyle name="ÅëÈ­ [0]_FLOW_Пр разв на 2008г  2011года (8%) 197 03.12.07 6" xfId="12161" xr:uid="{00000000-0005-0000-0000-000006290000}"/>
    <cellStyle name="AeE­ [0]_FLOW_Пр разв на 2008г  2011года (8%) 197 03.12.07 7" xfId="12162" xr:uid="{00000000-0005-0000-0000-000007290000}"/>
    <cellStyle name="ÅëÈ­ [0]_FLOW_Пр разв на 2008г  2011года (8%) 197 03.12.07 7" xfId="12163" xr:uid="{00000000-0005-0000-0000-000008290000}"/>
    <cellStyle name="AeE­ [0]_FLOW_Приложение к Доп Согл" xfId="12164" xr:uid="{00000000-0005-0000-0000-000009290000}"/>
    <cellStyle name="ÅëÈ­ [0]_FLOW_Приложение к Доп Согл" xfId="12165" xr:uid="{00000000-0005-0000-0000-00000A290000}"/>
    <cellStyle name="AeE­ [0]_FLOW_ТЭО 195000 БП 2008 1% рент 23% пов цен" xfId="5179" xr:uid="{00000000-0005-0000-0000-00000B290000}"/>
    <cellStyle name="ÅëÈ­ [0]_FLOW_ТЭО 195000 БП 2008 1% рент 23% пов цен" xfId="5180" xr:uid="{00000000-0005-0000-0000-00000C290000}"/>
    <cellStyle name="AeE­ [0]_FLOW_ТЭО 195000 БП 2008 1% рент 23% пов цен 2" xfId="12166" xr:uid="{00000000-0005-0000-0000-00000D290000}"/>
    <cellStyle name="ÅëÈ­ [0]_FLOW_ТЭО 195000 БП 2008 1% рент 23% пов цен 2" xfId="12167" xr:uid="{00000000-0005-0000-0000-00000E290000}"/>
    <cellStyle name="AeE­ [0]_FLOW_ТЭО 195000 БП 2008 1% рент 23% пов цен 3" xfId="12168" xr:uid="{00000000-0005-0000-0000-00000F290000}"/>
    <cellStyle name="ÅëÈ­ [0]_FLOW_ТЭО 195000 БП 2008 1% рент 23% пов цен 3" xfId="12169" xr:uid="{00000000-0005-0000-0000-000010290000}"/>
    <cellStyle name="AeE­ [0]_FLOW_ТЭО 195000 БП 2008 1% рент 23% пов цен 4" xfId="12170" xr:uid="{00000000-0005-0000-0000-000011290000}"/>
    <cellStyle name="ÅëÈ­ [0]_FLOW_ТЭО 195000 БП 2008 1% рент 23% пов цен 4" xfId="12171" xr:uid="{00000000-0005-0000-0000-000012290000}"/>
    <cellStyle name="AeE­ [0]_FLOW_ТЭО 195000 БП 2008 1% рент 23% пов цен 5" xfId="12172" xr:uid="{00000000-0005-0000-0000-000013290000}"/>
    <cellStyle name="ÅëÈ­ [0]_FLOW_ТЭО 195000 БП 2008 1% рент 23% пов цен 5" xfId="12173" xr:uid="{00000000-0005-0000-0000-000014290000}"/>
    <cellStyle name="AeE­ [0]_FLOW_ТЭО 195000 БП 2008 1% рент 23% пов цен 6" xfId="12174" xr:uid="{00000000-0005-0000-0000-000015290000}"/>
    <cellStyle name="ÅëÈ­ [0]_FLOW_ТЭО 195000 БП 2008 1% рент 23% пов цен 6" xfId="12175" xr:uid="{00000000-0005-0000-0000-000016290000}"/>
    <cellStyle name="AeE­ [0]_FLOW_ТЭО 195000 БП 2008 1% рент 23% пов цен 7" xfId="12176" xr:uid="{00000000-0005-0000-0000-000017290000}"/>
    <cellStyle name="ÅëÈ­ [0]_FLOW_ТЭО 195000 БП 2008 1% рент 23% пов цен 7" xfId="12177" xr:uid="{00000000-0005-0000-0000-000018290000}"/>
    <cellStyle name="AeE­ [0]_FLOW_ТЭО 205000 БП 2008 1% рент 23% пов цен" xfId="5181" xr:uid="{00000000-0005-0000-0000-000019290000}"/>
    <cellStyle name="ÅëÈ­ [0]_FLOW_ТЭО 205000 БП 2008 1% рент 23% пов цен" xfId="5182" xr:uid="{00000000-0005-0000-0000-00001A290000}"/>
    <cellStyle name="AeE­ [0]_FLOW_ТЭО 205000 БП 2008 1% рент 23% пов цен 2" xfId="12178" xr:uid="{00000000-0005-0000-0000-00001B290000}"/>
    <cellStyle name="ÅëÈ­ [0]_FLOW_ТЭО 205000 БП 2008 1% рент 23% пов цен 2" xfId="12179" xr:uid="{00000000-0005-0000-0000-00001C290000}"/>
    <cellStyle name="AeE­ [0]_FLOW_ТЭО 205000 БП 2008 1% рент 23% пов цен 3" xfId="12180" xr:uid="{00000000-0005-0000-0000-00001D290000}"/>
    <cellStyle name="ÅëÈ­ [0]_FLOW_ТЭО 205000 БП 2008 1% рент 23% пов цен 3" xfId="12181" xr:uid="{00000000-0005-0000-0000-00001E290000}"/>
    <cellStyle name="AeE­ [0]_FLOW_ТЭО 205000 БП 2008 1% рент 23% пов цен 4" xfId="12182" xr:uid="{00000000-0005-0000-0000-00001F290000}"/>
    <cellStyle name="ÅëÈ­ [0]_FLOW_ТЭО 205000 БП 2008 1% рент 23% пов цен 4" xfId="12183" xr:uid="{00000000-0005-0000-0000-000020290000}"/>
    <cellStyle name="AeE­ [0]_FLOW_ТЭО 205000 БП 2008 1% рент 23% пов цен 5" xfId="12184" xr:uid="{00000000-0005-0000-0000-000021290000}"/>
    <cellStyle name="ÅëÈ­ [0]_FLOW_ТЭО 205000 БП 2008 1% рент 23% пов цен 5" xfId="12185" xr:uid="{00000000-0005-0000-0000-000022290000}"/>
    <cellStyle name="AeE­ [0]_FLOW_ТЭО 205000 БП 2008 1% рент 23% пов цен 6" xfId="12186" xr:uid="{00000000-0005-0000-0000-000023290000}"/>
    <cellStyle name="ÅëÈ­ [0]_FLOW_ТЭО 205000 БП 2008 1% рент 23% пов цен 6" xfId="12187" xr:uid="{00000000-0005-0000-0000-000024290000}"/>
    <cellStyle name="AeE­ [0]_FLOW_ТЭО 205000 БП 2008 1% рент 23% пов цен 7" xfId="12188" xr:uid="{00000000-0005-0000-0000-000025290000}"/>
    <cellStyle name="ÅëÈ­ [0]_FLOW_ТЭО 205000 БП 2008 1% рент 23% пов цен 7" xfId="12189" xr:uid="{00000000-0005-0000-0000-000026290000}"/>
    <cellStyle name="AeE­ [0]_GT-10E?¶??i?U" xfId="5183" xr:uid="{00000000-0005-0000-0000-000027290000}"/>
    <cellStyle name="ÅëÈ­ [0]_GT-10È¸¶÷¸í´Ü" xfId="5184" xr:uid="{00000000-0005-0000-0000-000028290000}"/>
    <cellStyle name="AeE­ [0]_HW &amp; SW?n±?" xfId="5185" xr:uid="{00000000-0005-0000-0000-000029290000}"/>
    <cellStyle name="ÅëÈ­ [0]_HW &amp; SWºñ±³" xfId="5186" xr:uid="{00000000-0005-0000-0000-00002A290000}"/>
    <cellStyle name="AeE­ [0]_INQUIRY ¿μ¾÷AßAø " xfId="12190" xr:uid="{00000000-0005-0000-0000-00002B290000}"/>
    <cellStyle name="ÅëÈ­ [0]_laroux" xfId="5187" xr:uid="{00000000-0005-0000-0000-00002C290000}"/>
    <cellStyle name="AeE­ [0]_laroux 2" xfId="12191" xr:uid="{00000000-0005-0000-0000-00002D290000}"/>
    <cellStyle name="ÅëÈ­ [0]_laroux 2" xfId="12192" xr:uid="{00000000-0005-0000-0000-00002E290000}"/>
    <cellStyle name="AeE­ [0]_laroux 3" xfId="12193" xr:uid="{00000000-0005-0000-0000-00002F290000}"/>
    <cellStyle name="ÅëÈ­ [0]_laroux 3" xfId="12194" xr:uid="{00000000-0005-0000-0000-000030290000}"/>
    <cellStyle name="AeE­ [0]_laroux_1" xfId="5188" xr:uid="{00000000-0005-0000-0000-000031290000}"/>
    <cellStyle name="ÅëÈ­ [0]_laroux_1" xfId="5189" xr:uid="{00000000-0005-0000-0000-000032290000}"/>
    <cellStyle name="AeE­ [0]_laroux_1 2" xfId="12195" xr:uid="{00000000-0005-0000-0000-000033290000}"/>
    <cellStyle name="ÅëÈ­ [0]_laroux_1 2" xfId="12196" xr:uid="{00000000-0005-0000-0000-000034290000}"/>
    <cellStyle name="AeE­ [0]_laroux_1 3" xfId="12197" xr:uid="{00000000-0005-0000-0000-000035290000}"/>
    <cellStyle name="ÅëÈ­ [0]_laroux_1 3" xfId="12198" xr:uid="{00000000-0005-0000-0000-000036290000}"/>
    <cellStyle name="AeE­ [0]_laroux_1 4" xfId="12199" xr:uid="{00000000-0005-0000-0000-000037290000}"/>
    <cellStyle name="ÅëÈ­ [0]_laroux_1 4" xfId="12200" xr:uid="{00000000-0005-0000-0000-000038290000}"/>
    <cellStyle name="AeE­ [0]_laroux_1 5" xfId="12201" xr:uid="{00000000-0005-0000-0000-000039290000}"/>
    <cellStyle name="ÅëÈ­ [0]_laroux_1 5" xfId="12202" xr:uid="{00000000-0005-0000-0000-00003A290000}"/>
    <cellStyle name="AeE­ [0]_laroux_1 6" xfId="12203" xr:uid="{00000000-0005-0000-0000-00003B290000}"/>
    <cellStyle name="ÅëÈ­ [0]_laroux_1 6" xfId="12204" xr:uid="{00000000-0005-0000-0000-00003C290000}"/>
    <cellStyle name="AeE­ [0]_laroux_1 7" xfId="12205" xr:uid="{00000000-0005-0000-0000-00003D290000}"/>
    <cellStyle name="ÅëÈ­ [0]_laroux_1 7" xfId="12206" xr:uid="{00000000-0005-0000-0000-00003E290000}"/>
    <cellStyle name="AeE­ [0]_laroux_1 8" xfId="12207" xr:uid="{00000000-0005-0000-0000-00003F290000}"/>
    <cellStyle name="ÅëÈ­ [0]_laroux_1 8" xfId="12208" xr:uid="{00000000-0005-0000-0000-000040290000}"/>
    <cellStyle name="AeE­ [0]_laroux_1 9" xfId="12209" xr:uid="{00000000-0005-0000-0000-000041290000}"/>
    <cellStyle name="ÅëÈ­ [0]_laroux_1 9" xfId="12210" xr:uid="{00000000-0005-0000-0000-000042290000}"/>
    <cellStyle name="AeE­ [0]_lx-taxi _±¸¸A½CAu " xfId="12211" xr:uid="{00000000-0005-0000-0000-000043290000}"/>
    <cellStyle name="ÅëÈ­ [0]_MKN-M1.1 " xfId="12212" xr:uid="{00000000-0005-0000-0000-000044290000}"/>
    <cellStyle name="AeE­ [0]_MTG1" xfId="5190" xr:uid="{00000000-0005-0000-0000-000045290000}"/>
    <cellStyle name="ÅëÈ­ [0]_MTG1" xfId="5191" xr:uid="{00000000-0005-0000-0000-000046290000}"/>
    <cellStyle name="AeE­ [0]_MTG1 2" xfId="12213" xr:uid="{00000000-0005-0000-0000-000047290000}"/>
    <cellStyle name="ÅëÈ­ [0]_MTG1 2" xfId="12214" xr:uid="{00000000-0005-0000-0000-000048290000}"/>
    <cellStyle name="AeE­ [0]_MTG1 3" xfId="12215" xr:uid="{00000000-0005-0000-0000-000049290000}"/>
    <cellStyle name="ÅëÈ­ [0]_MTG1 3" xfId="12216" xr:uid="{00000000-0005-0000-0000-00004A290000}"/>
    <cellStyle name="AeE­ [0]_MTG1 4" xfId="12217" xr:uid="{00000000-0005-0000-0000-00004B290000}"/>
    <cellStyle name="ÅëÈ­ [0]_MTG1 4" xfId="12218" xr:uid="{00000000-0005-0000-0000-00004C290000}"/>
    <cellStyle name="AeE­ [0]_MTG1 5" xfId="12219" xr:uid="{00000000-0005-0000-0000-00004D290000}"/>
    <cellStyle name="ÅëÈ­ [0]_MTG1 5" xfId="12220" xr:uid="{00000000-0005-0000-0000-00004E290000}"/>
    <cellStyle name="AeE­ [0]_MTG1 6" xfId="12221" xr:uid="{00000000-0005-0000-0000-00004F290000}"/>
    <cellStyle name="ÅëÈ­ [0]_MTG1 6" xfId="12222" xr:uid="{00000000-0005-0000-0000-000050290000}"/>
    <cellStyle name="AeE­ [0]_MTG1 7" xfId="12223" xr:uid="{00000000-0005-0000-0000-000051290000}"/>
    <cellStyle name="ÅëÈ­ [0]_MTG1 7" xfId="12224" xr:uid="{00000000-0005-0000-0000-000052290000}"/>
    <cellStyle name="AeE­ [0]_MTG1_bizness plan 2008 (version 1)" xfId="5192" xr:uid="{00000000-0005-0000-0000-000053290000}"/>
    <cellStyle name="ÅëÈ­ [0]_MTG1_bizness plan 2008 (version 1)" xfId="5193" xr:uid="{00000000-0005-0000-0000-000054290000}"/>
    <cellStyle name="AeE­ [0]_MTG1_bizness plan 2008 (version 1) 2" xfId="12225" xr:uid="{00000000-0005-0000-0000-000055290000}"/>
    <cellStyle name="ÅëÈ­ [0]_MTG1_bizness plan 2008 (version 1) 2" xfId="12226" xr:uid="{00000000-0005-0000-0000-000056290000}"/>
    <cellStyle name="AeE­ [0]_MTG1_bizness plan 2008 (version 1) 3" xfId="12227" xr:uid="{00000000-0005-0000-0000-000057290000}"/>
    <cellStyle name="ÅëÈ­ [0]_MTG1_bizness plan 2008 (version 1) 3" xfId="12228" xr:uid="{00000000-0005-0000-0000-000058290000}"/>
    <cellStyle name="AeE­ [0]_MTG1_bizness plan 2008 (version 1) 4" xfId="12229" xr:uid="{00000000-0005-0000-0000-000059290000}"/>
    <cellStyle name="ÅëÈ­ [0]_MTG1_bizness plan 2008 (version 1) 4" xfId="12230" xr:uid="{00000000-0005-0000-0000-00005A290000}"/>
    <cellStyle name="AeE­ [0]_MTG1_bizness plan 2008 (version 1) 5" xfId="12231" xr:uid="{00000000-0005-0000-0000-00005B290000}"/>
    <cellStyle name="ÅëÈ­ [0]_MTG1_bizness plan 2008 (version 1) 5" xfId="12232" xr:uid="{00000000-0005-0000-0000-00005C290000}"/>
    <cellStyle name="AeE­ [0]_MTG1_bizness plan 2008 (version 1) 6" xfId="12233" xr:uid="{00000000-0005-0000-0000-00005D290000}"/>
    <cellStyle name="ÅëÈ­ [0]_MTG1_bizness plan 2008 (version 1) 6" xfId="12234" xr:uid="{00000000-0005-0000-0000-00005E290000}"/>
    <cellStyle name="AeE­ [0]_MTG1_bizness plan 2008 (version 1) 7" xfId="12235" xr:uid="{00000000-0005-0000-0000-00005F290000}"/>
    <cellStyle name="ÅëÈ­ [0]_MTG1_bizness plan 2008 (version 1) 7" xfId="12236" xr:uid="{00000000-0005-0000-0000-000060290000}"/>
    <cellStyle name="AeE­ [0]_MTG1_Динамика и разбивка по кв  БП на 2011г (16.06.11г)" xfId="12237" xr:uid="{00000000-0005-0000-0000-000061290000}"/>
    <cellStyle name="ÅëÈ­ [0]_MTG1_Динамика и разбивка по кв  БП на 2011г (16.06.11г)" xfId="12238" xr:uid="{00000000-0005-0000-0000-000062290000}"/>
    <cellStyle name="AeE­ [0]_MTG1_Импорт- 2008 Биз-план АКxls" xfId="5194" xr:uid="{00000000-0005-0000-0000-000063290000}"/>
    <cellStyle name="ÅëÈ­ [0]_MTG1_Импорт- 2008 Биз-план АКxls" xfId="5195" xr:uid="{00000000-0005-0000-0000-000064290000}"/>
    <cellStyle name="AeE­ [0]_MTG1_Импорт- 2008 Биз-план АКxls (2)" xfId="5196" xr:uid="{00000000-0005-0000-0000-000065290000}"/>
    <cellStyle name="ÅëÈ­ [0]_MTG1_Импорт- 2008 Биз-план АКxls (2)" xfId="5197" xr:uid="{00000000-0005-0000-0000-000066290000}"/>
    <cellStyle name="AeE­ [0]_MTG1_Импорт- 2008 Биз-план АКxls (2) 2" xfId="12239" xr:uid="{00000000-0005-0000-0000-000067290000}"/>
    <cellStyle name="ÅëÈ­ [0]_MTG1_Импорт- 2008 Биз-план АКxls (2) 2" xfId="12240" xr:uid="{00000000-0005-0000-0000-000068290000}"/>
    <cellStyle name="AeE­ [0]_MTG1_Импорт- 2008 Биз-план АКxls (2) 3" xfId="12241" xr:uid="{00000000-0005-0000-0000-000069290000}"/>
    <cellStyle name="ÅëÈ­ [0]_MTG1_Импорт- 2008 Биз-план АКxls (2) 3" xfId="12242" xr:uid="{00000000-0005-0000-0000-00006A290000}"/>
    <cellStyle name="AeE­ [0]_MTG1_Импорт- 2008 Биз-план АКxls (2) 4" xfId="12243" xr:uid="{00000000-0005-0000-0000-00006B290000}"/>
    <cellStyle name="ÅëÈ­ [0]_MTG1_Импорт- 2008 Биз-план АКxls (2) 4" xfId="12244" xr:uid="{00000000-0005-0000-0000-00006C290000}"/>
    <cellStyle name="AeE­ [0]_MTG1_Импорт- 2008 Биз-план АКxls (2) 5" xfId="12245" xr:uid="{00000000-0005-0000-0000-00006D290000}"/>
    <cellStyle name="ÅëÈ­ [0]_MTG1_Импорт- 2008 Биз-план АКxls (2) 5" xfId="12246" xr:uid="{00000000-0005-0000-0000-00006E290000}"/>
    <cellStyle name="AeE­ [0]_MTG1_Импорт- 2008 Биз-план АКxls (2) 6" xfId="12247" xr:uid="{00000000-0005-0000-0000-00006F290000}"/>
    <cellStyle name="ÅëÈ­ [0]_MTG1_Импорт- 2008 Биз-план АКxls (2) 6" xfId="12248" xr:uid="{00000000-0005-0000-0000-000070290000}"/>
    <cellStyle name="AeE­ [0]_MTG1_Импорт- 2008 Биз-план АКxls (2) 7" xfId="12249" xr:uid="{00000000-0005-0000-0000-000071290000}"/>
    <cellStyle name="ÅëÈ­ [0]_MTG1_Импорт- 2008 Биз-план АКxls (2) 7" xfId="12250" xr:uid="{00000000-0005-0000-0000-000072290000}"/>
    <cellStyle name="AeE­ [0]_MTG1_Импорт- 2008 Биз-план АКxls 2" xfId="12251" xr:uid="{00000000-0005-0000-0000-000073290000}"/>
    <cellStyle name="ÅëÈ­ [0]_MTG1_Импорт- 2008 Биз-план АКxls 2" xfId="12252" xr:uid="{00000000-0005-0000-0000-000074290000}"/>
    <cellStyle name="AeE­ [0]_MTG1_Импорт- 2008 Биз-план АКxls 3" xfId="12253" xr:uid="{00000000-0005-0000-0000-000075290000}"/>
    <cellStyle name="ÅëÈ­ [0]_MTG1_Импорт- 2008 Биз-план АКxls 3" xfId="12254" xr:uid="{00000000-0005-0000-0000-000076290000}"/>
    <cellStyle name="AeE­ [0]_MTG1_Импорт- 2008 Биз-план АКxls 4" xfId="12255" xr:uid="{00000000-0005-0000-0000-000077290000}"/>
    <cellStyle name="ÅëÈ­ [0]_MTG1_Импорт- 2008 Биз-план АКxls 4" xfId="12256" xr:uid="{00000000-0005-0000-0000-000078290000}"/>
    <cellStyle name="AeE­ [0]_MTG1_Импорт- 2008 Биз-план АКxls 5" xfId="12257" xr:uid="{00000000-0005-0000-0000-000079290000}"/>
    <cellStyle name="ÅëÈ­ [0]_MTG1_Импорт- 2008 Биз-план АКxls 5" xfId="12258" xr:uid="{00000000-0005-0000-0000-00007A290000}"/>
    <cellStyle name="AeE­ [0]_MTG1_Импорт- 2008 Биз-план АКxls 6" xfId="12259" xr:uid="{00000000-0005-0000-0000-00007B290000}"/>
    <cellStyle name="ÅëÈ­ [0]_MTG1_Импорт- 2008 Биз-план АКxls 6" xfId="12260" xr:uid="{00000000-0005-0000-0000-00007C290000}"/>
    <cellStyle name="AeE­ [0]_MTG1_Импорт- 2008 Биз-план АКxls 7" xfId="12261" xr:uid="{00000000-0005-0000-0000-00007D290000}"/>
    <cellStyle name="ÅëÈ­ [0]_MTG1_Импорт- 2008 Биз-план АКxls 7" xfId="12262" xr:uid="{00000000-0005-0000-0000-00007E290000}"/>
    <cellStyle name="AeE­ [0]_MTG1_Калькуляция (шаблон)" xfId="12263" xr:uid="{00000000-0005-0000-0000-00007F290000}"/>
    <cellStyle name="ÅëÈ­ [0]_MTG1_Калькуляция (шаблон)" xfId="12264" xr:uid="{00000000-0005-0000-0000-000080290000}"/>
    <cellStyle name="AeE­ [0]_MTG1_Калькуляция (шаблон) 2" xfId="12265" xr:uid="{00000000-0005-0000-0000-000081290000}"/>
    <cellStyle name="ÅëÈ­ [0]_MTG1_Калькуляция (шаблон) 2" xfId="12266" xr:uid="{00000000-0005-0000-0000-000082290000}"/>
    <cellStyle name="AeE­ [0]_MTG1_Калькуляция (шаблон) 3" xfId="12267" xr:uid="{00000000-0005-0000-0000-000083290000}"/>
    <cellStyle name="ÅëÈ­ [0]_MTG1_Калькуляция (шаблон) 3" xfId="12268" xr:uid="{00000000-0005-0000-0000-000084290000}"/>
    <cellStyle name="AeE­ [0]_MTG1_Новый график к допсоглашению №5" xfId="12269" xr:uid="{00000000-0005-0000-0000-000085290000}"/>
    <cellStyle name="ÅëÈ­ [0]_MTG1_Новый график к допсоглашению №5" xfId="12270" xr:uid="{00000000-0005-0000-0000-000086290000}"/>
    <cellStyle name="AeE­ [0]_MTG1_Оборотный (2)" xfId="5198" xr:uid="{00000000-0005-0000-0000-000087290000}"/>
    <cellStyle name="ÅëÈ­ [0]_MTG1_Оборотный (2)" xfId="5199" xr:uid="{00000000-0005-0000-0000-000088290000}"/>
    <cellStyle name="AeE­ [0]_MTG1_Оборотный (2) 2" xfId="12271" xr:uid="{00000000-0005-0000-0000-000089290000}"/>
    <cellStyle name="ÅëÈ­ [0]_MTG1_Оборотный (2) 2" xfId="12272" xr:uid="{00000000-0005-0000-0000-00008A290000}"/>
    <cellStyle name="AeE­ [0]_MTG1_Оборотный (2) 3" xfId="12273" xr:uid="{00000000-0005-0000-0000-00008B290000}"/>
    <cellStyle name="ÅëÈ­ [0]_MTG1_Оборотный (2) 3" xfId="12274" xr:uid="{00000000-0005-0000-0000-00008C290000}"/>
    <cellStyle name="AeE­ [0]_MTG1_Оборотный (2) 4" xfId="12275" xr:uid="{00000000-0005-0000-0000-00008D290000}"/>
    <cellStyle name="ÅëÈ­ [0]_MTG1_Оборотный (2) 4" xfId="12276" xr:uid="{00000000-0005-0000-0000-00008E290000}"/>
    <cellStyle name="AeE­ [0]_MTG1_Оборотный (2) 5" xfId="12277" xr:uid="{00000000-0005-0000-0000-00008F290000}"/>
    <cellStyle name="ÅëÈ­ [0]_MTG1_Оборотный (2) 5" xfId="12278" xr:uid="{00000000-0005-0000-0000-000090290000}"/>
    <cellStyle name="AeE­ [0]_MTG1_Оборотный (2) 6" xfId="12279" xr:uid="{00000000-0005-0000-0000-000091290000}"/>
    <cellStyle name="ÅëÈ­ [0]_MTG1_Оборотный (2) 6" xfId="12280" xr:uid="{00000000-0005-0000-0000-000092290000}"/>
    <cellStyle name="AeE­ [0]_MTG1_Оборотный (2) 7" xfId="12281" xr:uid="{00000000-0005-0000-0000-000093290000}"/>
    <cellStyle name="ÅëÈ­ [0]_MTG1_Оборотный (2) 7" xfId="12282" xr:uid="{00000000-0005-0000-0000-000094290000}"/>
    <cellStyle name="AeE­ [0]_MTG1_Пр разв на 2008г  2011года (8%) 192 03.12.07" xfId="5200" xr:uid="{00000000-0005-0000-0000-000095290000}"/>
    <cellStyle name="ÅëÈ­ [0]_MTG1_Пр разв на 2008г  2011года (8%) 192 03.12.07" xfId="5201" xr:uid="{00000000-0005-0000-0000-000096290000}"/>
    <cellStyle name="AeE­ [0]_MTG1_Пр разв на 2008г  2011года (8%) 192 03.12.07 2" xfId="12283" xr:uid="{00000000-0005-0000-0000-000097290000}"/>
    <cellStyle name="ÅëÈ­ [0]_MTG1_Пр разв на 2008г  2011года (8%) 192 03.12.07 2" xfId="12284" xr:uid="{00000000-0005-0000-0000-000098290000}"/>
    <cellStyle name="AeE­ [0]_MTG1_Пр разв на 2008г  2011года (8%) 192 03.12.07 3" xfId="12285" xr:uid="{00000000-0005-0000-0000-000099290000}"/>
    <cellStyle name="ÅëÈ­ [0]_MTG1_Пр разв на 2008г  2011года (8%) 192 03.12.07 3" xfId="12286" xr:uid="{00000000-0005-0000-0000-00009A290000}"/>
    <cellStyle name="AeE­ [0]_MTG1_Пр разв на 2008г  2011года (8%) 192 03.12.07 4" xfId="12287" xr:uid="{00000000-0005-0000-0000-00009B290000}"/>
    <cellStyle name="ÅëÈ­ [0]_MTG1_Пр разв на 2008г  2011года (8%) 192 03.12.07 4" xfId="12288" xr:uid="{00000000-0005-0000-0000-00009C290000}"/>
    <cellStyle name="AeE­ [0]_MTG1_Пр разв на 2008г  2011года (8%) 192 03.12.07 5" xfId="12289" xr:uid="{00000000-0005-0000-0000-00009D290000}"/>
    <cellStyle name="ÅëÈ­ [0]_MTG1_Пр разв на 2008г  2011года (8%) 192 03.12.07 5" xfId="12290" xr:uid="{00000000-0005-0000-0000-00009E290000}"/>
    <cellStyle name="AeE­ [0]_MTG1_Пр разв на 2008г  2011года (8%) 192 03.12.07 6" xfId="12291" xr:uid="{00000000-0005-0000-0000-00009F290000}"/>
    <cellStyle name="ÅëÈ­ [0]_MTG1_Пр разв на 2008г  2011года (8%) 192 03.12.07 6" xfId="12292" xr:uid="{00000000-0005-0000-0000-0000A0290000}"/>
    <cellStyle name="AeE­ [0]_MTG1_Пр разв на 2008г  2011года (8%) 192 03.12.07 7" xfId="12293" xr:uid="{00000000-0005-0000-0000-0000A1290000}"/>
    <cellStyle name="ÅëÈ­ [0]_MTG1_Пр разв на 2008г  2011года (8%) 192 03.12.07 7" xfId="12294" xr:uid="{00000000-0005-0000-0000-0000A2290000}"/>
    <cellStyle name="AeE­ [0]_MTG1_Пр разв на 2008г  2011года (8%) 197 03.12.07" xfId="5202" xr:uid="{00000000-0005-0000-0000-0000A3290000}"/>
    <cellStyle name="ÅëÈ­ [0]_MTG1_Пр разв на 2008г  2011года (8%) 197 03.12.07" xfId="5203" xr:uid="{00000000-0005-0000-0000-0000A4290000}"/>
    <cellStyle name="AeE­ [0]_MTG1_Пр разв на 2008г  2011года (8%) 197 03.12.07 2" xfId="12295" xr:uid="{00000000-0005-0000-0000-0000A5290000}"/>
    <cellStyle name="ÅëÈ­ [0]_MTG1_Пр разв на 2008г  2011года (8%) 197 03.12.07 2" xfId="12296" xr:uid="{00000000-0005-0000-0000-0000A6290000}"/>
    <cellStyle name="AeE­ [0]_MTG1_Пр разв на 2008г  2011года (8%) 197 03.12.07 3" xfId="12297" xr:uid="{00000000-0005-0000-0000-0000A7290000}"/>
    <cellStyle name="ÅëÈ­ [0]_MTG1_Пр разв на 2008г  2011года (8%) 197 03.12.07 3" xfId="12298" xr:uid="{00000000-0005-0000-0000-0000A8290000}"/>
    <cellStyle name="AeE­ [0]_MTG1_Пр разв на 2008г  2011года (8%) 197 03.12.07 4" xfId="12299" xr:uid="{00000000-0005-0000-0000-0000A9290000}"/>
    <cellStyle name="ÅëÈ­ [0]_MTG1_Пр разв на 2008г  2011года (8%) 197 03.12.07 4" xfId="12300" xr:uid="{00000000-0005-0000-0000-0000AA290000}"/>
    <cellStyle name="AeE­ [0]_MTG1_Пр разв на 2008г  2011года (8%) 197 03.12.07 5" xfId="12301" xr:uid="{00000000-0005-0000-0000-0000AB290000}"/>
    <cellStyle name="ÅëÈ­ [0]_MTG1_Пр разв на 2008г  2011года (8%) 197 03.12.07 5" xfId="12302" xr:uid="{00000000-0005-0000-0000-0000AC290000}"/>
    <cellStyle name="AeE­ [0]_MTG1_Пр разв на 2008г  2011года (8%) 197 03.12.07 6" xfId="12303" xr:uid="{00000000-0005-0000-0000-0000AD290000}"/>
    <cellStyle name="ÅëÈ­ [0]_MTG1_Пр разв на 2008г  2011года (8%) 197 03.12.07 6" xfId="12304" xr:uid="{00000000-0005-0000-0000-0000AE290000}"/>
    <cellStyle name="AeE­ [0]_MTG1_Пр разв на 2008г  2011года (8%) 197 03.12.07 7" xfId="12305" xr:uid="{00000000-0005-0000-0000-0000AF290000}"/>
    <cellStyle name="ÅëÈ­ [0]_MTG1_Пр разв на 2008г  2011года (8%) 197 03.12.07 7" xfId="12306" xr:uid="{00000000-0005-0000-0000-0000B0290000}"/>
    <cellStyle name="AeE­ [0]_MTG1_Приложение к Доп Согл" xfId="12307" xr:uid="{00000000-0005-0000-0000-0000B1290000}"/>
    <cellStyle name="ÅëÈ­ [0]_MTG1_Приложение к Доп Согл" xfId="12308" xr:uid="{00000000-0005-0000-0000-0000B2290000}"/>
    <cellStyle name="AeE­ [0]_MTG1_ТЭО 195000 БП 2008 1% рент 23% пов цен" xfId="5204" xr:uid="{00000000-0005-0000-0000-0000B3290000}"/>
    <cellStyle name="ÅëÈ­ [0]_MTG1_ТЭО 195000 БП 2008 1% рент 23% пов цен" xfId="5205" xr:uid="{00000000-0005-0000-0000-0000B4290000}"/>
    <cellStyle name="AeE­ [0]_MTG1_ТЭО 195000 БП 2008 1% рент 23% пов цен 2" xfId="12309" xr:uid="{00000000-0005-0000-0000-0000B5290000}"/>
    <cellStyle name="ÅëÈ­ [0]_MTG1_ТЭО 195000 БП 2008 1% рент 23% пов цен 2" xfId="12310" xr:uid="{00000000-0005-0000-0000-0000B6290000}"/>
    <cellStyle name="AeE­ [0]_MTG1_ТЭО 195000 БП 2008 1% рент 23% пов цен 3" xfId="12311" xr:uid="{00000000-0005-0000-0000-0000B7290000}"/>
    <cellStyle name="ÅëÈ­ [0]_MTG1_ТЭО 195000 БП 2008 1% рент 23% пов цен 3" xfId="12312" xr:uid="{00000000-0005-0000-0000-0000B8290000}"/>
    <cellStyle name="AeE­ [0]_MTG1_ТЭО 195000 БП 2008 1% рент 23% пов цен 4" xfId="12313" xr:uid="{00000000-0005-0000-0000-0000B9290000}"/>
    <cellStyle name="ÅëÈ­ [0]_MTG1_ТЭО 195000 БП 2008 1% рент 23% пов цен 4" xfId="12314" xr:uid="{00000000-0005-0000-0000-0000BA290000}"/>
    <cellStyle name="AeE­ [0]_MTG1_ТЭО 195000 БП 2008 1% рент 23% пов цен 5" xfId="12315" xr:uid="{00000000-0005-0000-0000-0000BB290000}"/>
    <cellStyle name="ÅëÈ­ [0]_MTG1_ТЭО 195000 БП 2008 1% рент 23% пов цен 5" xfId="12316" xr:uid="{00000000-0005-0000-0000-0000BC290000}"/>
    <cellStyle name="AeE­ [0]_MTG1_ТЭО 195000 БП 2008 1% рент 23% пов цен 6" xfId="12317" xr:uid="{00000000-0005-0000-0000-0000BD290000}"/>
    <cellStyle name="ÅëÈ­ [0]_MTG1_ТЭО 195000 БП 2008 1% рент 23% пов цен 6" xfId="12318" xr:uid="{00000000-0005-0000-0000-0000BE290000}"/>
    <cellStyle name="AeE­ [0]_MTG1_ТЭО 195000 БП 2008 1% рент 23% пов цен 7" xfId="12319" xr:uid="{00000000-0005-0000-0000-0000BF290000}"/>
    <cellStyle name="ÅëÈ­ [0]_MTG1_ТЭО 195000 БП 2008 1% рент 23% пов цен 7" xfId="12320" xr:uid="{00000000-0005-0000-0000-0000C0290000}"/>
    <cellStyle name="AeE­ [0]_MTG1_ТЭО 205000 БП 2008 1% рент 23% пов цен" xfId="5206" xr:uid="{00000000-0005-0000-0000-0000C1290000}"/>
    <cellStyle name="ÅëÈ­ [0]_MTG1_ТЭО 205000 БП 2008 1% рент 23% пов цен" xfId="5207" xr:uid="{00000000-0005-0000-0000-0000C2290000}"/>
    <cellStyle name="AeE­ [0]_MTG1_ТЭО 205000 БП 2008 1% рент 23% пов цен 2" xfId="12321" xr:uid="{00000000-0005-0000-0000-0000C3290000}"/>
    <cellStyle name="ÅëÈ­ [0]_MTG1_ТЭО 205000 БП 2008 1% рент 23% пов цен 2" xfId="12322" xr:uid="{00000000-0005-0000-0000-0000C4290000}"/>
    <cellStyle name="AeE­ [0]_MTG1_ТЭО 205000 БП 2008 1% рент 23% пов цен 3" xfId="12323" xr:uid="{00000000-0005-0000-0000-0000C5290000}"/>
    <cellStyle name="ÅëÈ­ [0]_MTG1_ТЭО 205000 БП 2008 1% рент 23% пов цен 3" xfId="12324" xr:uid="{00000000-0005-0000-0000-0000C6290000}"/>
    <cellStyle name="AeE­ [0]_MTG1_ТЭО 205000 БП 2008 1% рент 23% пов цен 4" xfId="12325" xr:uid="{00000000-0005-0000-0000-0000C7290000}"/>
    <cellStyle name="ÅëÈ­ [0]_MTG1_ТЭО 205000 БП 2008 1% рент 23% пов цен 4" xfId="12326" xr:uid="{00000000-0005-0000-0000-0000C8290000}"/>
    <cellStyle name="AeE­ [0]_MTG1_ТЭО 205000 БП 2008 1% рент 23% пов цен 5" xfId="12327" xr:uid="{00000000-0005-0000-0000-0000C9290000}"/>
    <cellStyle name="ÅëÈ­ [0]_MTG1_ТЭО 205000 БП 2008 1% рент 23% пов цен 5" xfId="12328" xr:uid="{00000000-0005-0000-0000-0000CA290000}"/>
    <cellStyle name="AeE­ [0]_MTG1_ТЭО 205000 БП 2008 1% рент 23% пов цен 6" xfId="12329" xr:uid="{00000000-0005-0000-0000-0000CB290000}"/>
    <cellStyle name="ÅëÈ­ [0]_MTG1_ТЭО 205000 БП 2008 1% рент 23% пов цен 6" xfId="12330" xr:uid="{00000000-0005-0000-0000-0000CC290000}"/>
    <cellStyle name="AeE­ [0]_MTG1_ТЭО 205000 БП 2008 1% рент 23% пов цен 7" xfId="12331" xr:uid="{00000000-0005-0000-0000-0000CD290000}"/>
    <cellStyle name="ÅëÈ­ [0]_MTG1_ТЭО 205000 БП 2008 1% рент 23% пов цен 7" xfId="12332" xr:uid="{00000000-0005-0000-0000-0000CE290000}"/>
    <cellStyle name="AeE­ [0]_MTG2 (2)" xfId="5208" xr:uid="{00000000-0005-0000-0000-0000CF290000}"/>
    <cellStyle name="ÅëÈ­ [0]_MTG2 (2)" xfId="5209" xr:uid="{00000000-0005-0000-0000-0000D0290000}"/>
    <cellStyle name="AeE­ [0]_MTG2 (2) 2" xfId="12333" xr:uid="{00000000-0005-0000-0000-0000D1290000}"/>
    <cellStyle name="ÅëÈ­ [0]_MTG2 (2) 2" xfId="12334" xr:uid="{00000000-0005-0000-0000-0000D2290000}"/>
    <cellStyle name="AeE­ [0]_MTG2 (2) 3" xfId="12335" xr:uid="{00000000-0005-0000-0000-0000D3290000}"/>
    <cellStyle name="ÅëÈ­ [0]_MTG2 (2) 3" xfId="12336" xr:uid="{00000000-0005-0000-0000-0000D4290000}"/>
    <cellStyle name="AeE­ [0]_MTG2 (2) 4" xfId="12337" xr:uid="{00000000-0005-0000-0000-0000D5290000}"/>
    <cellStyle name="ÅëÈ­ [0]_MTG2 (2) 4" xfId="12338" xr:uid="{00000000-0005-0000-0000-0000D6290000}"/>
    <cellStyle name="AeE­ [0]_MTG2 (2) 5" xfId="12339" xr:uid="{00000000-0005-0000-0000-0000D7290000}"/>
    <cellStyle name="ÅëÈ­ [0]_MTG2 (2) 5" xfId="12340" xr:uid="{00000000-0005-0000-0000-0000D8290000}"/>
    <cellStyle name="AeE­ [0]_MTG2 (2) 6" xfId="12341" xr:uid="{00000000-0005-0000-0000-0000D9290000}"/>
    <cellStyle name="ÅëÈ­ [0]_MTG2 (2) 6" xfId="12342" xr:uid="{00000000-0005-0000-0000-0000DA290000}"/>
    <cellStyle name="AeE­ [0]_MTG2 (2) 7" xfId="12343" xr:uid="{00000000-0005-0000-0000-0000DB290000}"/>
    <cellStyle name="ÅëÈ­ [0]_MTG2 (2) 7" xfId="12344" xr:uid="{00000000-0005-0000-0000-0000DC290000}"/>
    <cellStyle name="AeE­ [0]_MTG2 (2) 8" xfId="12345" xr:uid="{00000000-0005-0000-0000-0000DD290000}"/>
    <cellStyle name="ÅëÈ­ [0]_MTG2 (2) 8" xfId="12346" xr:uid="{00000000-0005-0000-0000-0000DE290000}"/>
    <cellStyle name="AeE­ [0]_MTG2 (2) 9" xfId="12347" xr:uid="{00000000-0005-0000-0000-0000DF290000}"/>
    <cellStyle name="ÅëÈ­ [0]_MTG2 (2) 9" xfId="12348" xr:uid="{00000000-0005-0000-0000-0000E0290000}"/>
    <cellStyle name="AeE­ [0]_MTG2 (2)_bizness plan 2008 (version 1)" xfId="5210" xr:uid="{00000000-0005-0000-0000-0000E1290000}"/>
    <cellStyle name="ÅëÈ­ [0]_MTG2 (2)_bizness plan 2008 (version 1)" xfId="5211" xr:uid="{00000000-0005-0000-0000-0000E2290000}"/>
    <cellStyle name="AeE­ [0]_MTG2 (2)_bizness plan 2008 (version 1) 2" xfId="12349" xr:uid="{00000000-0005-0000-0000-0000E3290000}"/>
    <cellStyle name="ÅëÈ­ [0]_MTG2 (2)_bizness plan 2008 (version 1) 2" xfId="12350" xr:uid="{00000000-0005-0000-0000-0000E4290000}"/>
    <cellStyle name="AeE­ [0]_MTG2 (2)_bizness plan 2008 (version 1) 3" xfId="12351" xr:uid="{00000000-0005-0000-0000-0000E5290000}"/>
    <cellStyle name="ÅëÈ­ [0]_MTG2 (2)_bizness plan 2008 (version 1) 3" xfId="12352" xr:uid="{00000000-0005-0000-0000-0000E6290000}"/>
    <cellStyle name="AeE­ [0]_MTG2 (2)_bizness plan 2008 (version 1) 4" xfId="12353" xr:uid="{00000000-0005-0000-0000-0000E7290000}"/>
    <cellStyle name="ÅëÈ­ [0]_MTG2 (2)_bizness plan 2008 (version 1) 4" xfId="12354" xr:uid="{00000000-0005-0000-0000-0000E8290000}"/>
    <cellStyle name="AeE­ [0]_MTG2 (2)_bizness plan 2008 (version 1) 5" xfId="12355" xr:uid="{00000000-0005-0000-0000-0000E9290000}"/>
    <cellStyle name="ÅëÈ­ [0]_MTG2 (2)_bizness plan 2008 (version 1) 5" xfId="12356" xr:uid="{00000000-0005-0000-0000-0000EA290000}"/>
    <cellStyle name="AeE­ [0]_MTG2 (2)_bizness plan 2008 (version 1) 6" xfId="12357" xr:uid="{00000000-0005-0000-0000-0000EB290000}"/>
    <cellStyle name="ÅëÈ­ [0]_MTG2 (2)_bizness plan 2008 (version 1) 6" xfId="12358" xr:uid="{00000000-0005-0000-0000-0000EC290000}"/>
    <cellStyle name="AeE­ [0]_MTG2 (2)_bizness plan 2008 (version 1) 7" xfId="12359" xr:uid="{00000000-0005-0000-0000-0000ED290000}"/>
    <cellStyle name="ÅëÈ­ [0]_MTG2 (2)_bizness plan 2008 (version 1) 7" xfId="12360" xr:uid="{00000000-0005-0000-0000-0000EE290000}"/>
    <cellStyle name="AeE­ [0]_MTG2 (2)_Динамика и разбивка по кв  БП на 2011г (16.06.11г)" xfId="12361" xr:uid="{00000000-0005-0000-0000-0000EF290000}"/>
    <cellStyle name="ÅëÈ­ [0]_MTG2 (2)_Динамика и разбивка по кв  БП на 2011г (16.06.11г)" xfId="12362" xr:uid="{00000000-0005-0000-0000-0000F0290000}"/>
    <cellStyle name="AeE­ [0]_MTG2 (2)_Импорт- 2008 Биз-план АКxls" xfId="5212" xr:uid="{00000000-0005-0000-0000-0000F1290000}"/>
    <cellStyle name="ÅëÈ­ [0]_MTG2 (2)_Импорт- 2008 Биз-план АКxls" xfId="5213" xr:uid="{00000000-0005-0000-0000-0000F2290000}"/>
    <cellStyle name="AeE­ [0]_MTG2 (2)_Импорт- 2008 Биз-план АКxls (2)" xfId="5214" xr:uid="{00000000-0005-0000-0000-0000F3290000}"/>
    <cellStyle name="ÅëÈ­ [0]_MTG2 (2)_Импорт- 2008 Биз-план АКxls (2)" xfId="5215" xr:uid="{00000000-0005-0000-0000-0000F4290000}"/>
    <cellStyle name="AeE­ [0]_MTG2 (2)_Импорт- 2008 Биз-план АКxls (2) 2" xfId="12363" xr:uid="{00000000-0005-0000-0000-0000F5290000}"/>
    <cellStyle name="ÅëÈ­ [0]_MTG2 (2)_Импорт- 2008 Биз-план АКxls (2) 2" xfId="12364" xr:uid="{00000000-0005-0000-0000-0000F6290000}"/>
    <cellStyle name="AeE­ [0]_MTG2 (2)_Импорт- 2008 Биз-план АКxls (2) 3" xfId="12365" xr:uid="{00000000-0005-0000-0000-0000F7290000}"/>
    <cellStyle name="ÅëÈ­ [0]_MTG2 (2)_Импорт- 2008 Биз-план АКxls (2) 3" xfId="12366" xr:uid="{00000000-0005-0000-0000-0000F8290000}"/>
    <cellStyle name="AeE­ [0]_MTG2 (2)_Импорт- 2008 Биз-план АКxls (2) 4" xfId="12367" xr:uid="{00000000-0005-0000-0000-0000F9290000}"/>
    <cellStyle name="ÅëÈ­ [0]_MTG2 (2)_Импорт- 2008 Биз-план АКxls (2) 4" xfId="12368" xr:uid="{00000000-0005-0000-0000-0000FA290000}"/>
    <cellStyle name="AeE­ [0]_MTG2 (2)_Импорт- 2008 Биз-план АКxls (2) 5" xfId="12369" xr:uid="{00000000-0005-0000-0000-0000FB290000}"/>
    <cellStyle name="ÅëÈ­ [0]_MTG2 (2)_Импорт- 2008 Биз-план АКxls (2) 5" xfId="12370" xr:uid="{00000000-0005-0000-0000-0000FC290000}"/>
    <cellStyle name="AeE­ [0]_MTG2 (2)_Импорт- 2008 Биз-план АКxls (2) 6" xfId="12371" xr:uid="{00000000-0005-0000-0000-0000FD290000}"/>
    <cellStyle name="ÅëÈ­ [0]_MTG2 (2)_Импорт- 2008 Биз-план АКxls (2) 6" xfId="12372" xr:uid="{00000000-0005-0000-0000-0000FE290000}"/>
    <cellStyle name="AeE­ [0]_MTG2 (2)_Импорт- 2008 Биз-план АКxls (2) 7" xfId="12373" xr:uid="{00000000-0005-0000-0000-0000FF290000}"/>
    <cellStyle name="ÅëÈ­ [0]_MTG2 (2)_Импорт- 2008 Биз-план АКxls (2) 7" xfId="12374" xr:uid="{00000000-0005-0000-0000-0000002A0000}"/>
    <cellStyle name="AeE­ [0]_MTG2 (2)_Импорт- 2008 Биз-план АКxls 2" xfId="12375" xr:uid="{00000000-0005-0000-0000-0000012A0000}"/>
    <cellStyle name="ÅëÈ­ [0]_MTG2 (2)_Импорт- 2008 Биз-план АКxls 2" xfId="12376" xr:uid="{00000000-0005-0000-0000-0000022A0000}"/>
    <cellStyle name="AeE­ [0]_MTG2 (2)_Импорт- 2008 Биз-план АКxls 3" xfId="12377" xr:uid="{00000000-0005-0000-0000-0000032A0000}"/>
    <cellStyle name="ÅëÈ­ [0]_MTG2 (2)_Импорт- 2008 Биз-план АКxls 3" xfId="12378" xr:uid="{00000000-0005-0000-0000-0000042A0000}"/>
    <cellStyle name="AeE­ [0]_MTG2 (2)_Импорт- 2008 Биз-план АКxls 4" xfId="12379" xr:uid="{00000000-0005-0000-0000-0000052A0000}"/>
    <cellStyle name="ÅëÈ­ [0]_MTG2 (2)_Импорт- 2008 Биз-план АКxls 4" xfId="12380" xr:uid="{00000000-0005-0000-0000-0000062A0000}"/>
    <cellStyle name="AeE­ [0]_MTG2 (2)_Импорт- 2008 Биз-план АКxls 5" xfId="12381" xr:uid="{00000000-0005-0000-0000-0000072A0000}"/>
    <cellStyle name="ÅëÈ­ [0]_MTG2 (2)_Импорт- 2008 Биз-план АКxls 5" xfId="12382" xr:uid="{00000000-0005-0000-0000-0000082A0000}"/>
    <cellStyle name="AeE­ [0]_MTG2 (2)_Импорт- 2008 Биз-план АКxls 6" xfId="12383" xr:uid="{00000000-0005-0000-0000-0000092A0000}"/>
    <cellStyle name="ÅëÈ­ [0]_MTG2 (2)_Импорт- 2008 Биз-план АКxls 6" xfId="12384" xr:uid="{00000000-0005-0000-0000-00000A2A0000}"/>
    <cellStyle name="AeE­ [0]_MTG2 (2)_Импорт- 2008 Биз-план АКxls 7" xfId="12385" xr:uid="{00000000-0005-0000-0000-00000B2A0000}"/>
    <cellStyle name="ÅëÈ­ [0]_MTG2 (2)_Импорт- 2008 Биз-план АКxls 7" xfId="12386" xr:uid="{00000000-0005-0000-0000-00000C2A0000}"/>
    <cellStyle name="AeE­ [0]_MTG2 (2)_Калькуляция (шаблон)" xfId="12387" xr:uid="{00000000-0005-0000-0000-00000D2A0000}"/>
    <cellStyle name="ÅëÈ­ [0]_MTG2 (2)_Калькуляция (шаблон)" xfId="12388" xr:uid="{00000000-0005-0000-0000-00000E2A0000}"/>
    <cellStyle name="AeE­ [0]_MTG2 (2)_Калькуляция (шаблон) 2" xfId="12389" xr:uid="{00000000-0005-0000-0000-00000F2A0000}"/>
    <cellStyle name="ÅëÈ­ [0]_MTG2 (2)_Калькуляция (шаблон) 2" xfId="12390" xr:uid="{00000000-0005-0000-0000-0000102A0000}"/>
    <cellStyle name="AeE­ [0]_MTG2 (2)_Калькуляция (шаблон) 3" xfId="12391" xr:uid="{00000000-0005-0000-0000-0000112A0000}"/>
    <cellStyle name="ÅëÈ­ [0]_MTG2 (2)_Калькуляция (шаблон) 3" xfId="12392" xr:uid="{00000000-0005-0000-0000-0000122A0000}"/>
    <cellStyle name="AeE­ [0]_MTG2 (2)_Новый график к допсоглашению №5" xfId="12393" xr:uid="{00000000-0005-0000-0000-0000132A0000}"/>
    <cellStyle name="ÅëÈ­ [0]_MTG2 (2)_Новый график к допсоглашению №5" xfId="12394" xr:uid="{00000000-0005-0000-0000-0000142A0000}"/>
    <cellStyle name="AeE­ [0]_MTG2 (2)_Оборотный (2)" xfId="5216" xr:uid="{00000000-0005-0000-0000-0000152A0000}"/>
    <cellStyle name="ÅëÈ­ [0]_MTG2 (2)_Оборотный (2)" xfId="5217" xr:uid="{00000000-0005-0000-0000-0000162A0000}"/>
    <cellStyle name="AeE­ [0]_MTG2 (2)_Оборотный (2) 2" xfId="12395" xr:uid="{00000000-0005-0000-0000-0000172A0000}"/>
    <cellStyle name="ÅëÈ­ [0]_MTG2 (2)_Оборотный (2) 2" xfId="12396" xr:uid="{00000000-0005-0000-0000-0000182A0000}"/>
    <cellStyle name="AeE­ [0]_MTG2 (2)_Оборотный (2) 3" xfId="12397" xr:uid="{00000000-0005-0000-0000-0000192A0000}"/>
    <cellStyle name="ÅëÈ­ [0]_MTG2 (2)_Оборотный (2) 3" xfId="12398" xr:uid="{00000000-0005-0000-0000-00001A2A0000}"/>
    <cellStyle name="AeE­ [0]_MTG2 (2)_Оборотный (2) 4" xfId="12399" xr:uid="{00000000-0005-0000-0000-00001B2A0000}"/>
    <cellStyle name="ÅëÈ­ [0]_MTG2 (2)_Оборотный (2) 4" xfId="12400" xr:uid="{00000000-0005-0000-0000-00001C2A0000}"/>
    <cellStyle name="AeE­ [0]_MTG2 (2)_Оборотный (2) 5" xfId="12401" xr:uid="{00000000-0005-0000-0000-00001D2A0000}"/>
    <cellStyle name="ÅëÈ­ [0]_MTG2 (2)_Оборотный (2) 5" xfId="12402" xr:uid="{00000000-0005-0000-0000-00001E2A0000}"/>
    <cellStyle name="AeE­ [0]_MTG2 (2)_Оборотный (2) 6" xfId="12403" xr:uid="{00000000-0005-0000-0000-00001F2A0000}"/>
    <cellStyle name="ÅëÈ­ [0]_MTG2 (2)_Оборотный (2) 6" xfId="12404" xr:uid="{00000000-0005-0000-0000-0000202A0000}"/>
    <cellStyle name="AeE­ [0]_MTG2 (2)_Оборотный (2) 7" xfId="12405" xr:uid="{00000000-0005-0000-0000-0000212A0000}"/>
    <cellStyle name="ÅëÈ­ [0]_MTG2 (2)_Оборотный (2) 7" xfId="12406" xr:uid="{00000000-0005-0000-0000-0000222A0000}"/>
    <cellStyle name="AeE­ [0]_MTG2 (2)_Пр разв на 2008г  2011года (8%) 192 03.12.07" xfId="5218" xr:uid="{00000000-0005-0000-0000-0000232A0000}"/>
    <cellStyle name="ÅëÈ­ [0]_MTG2 (2)_Пр разв на 2008г  2011года (8%) 192 03.12.07" xfId="5219" xr:uid="{00000000-0005-0000-0000-0000242A0000}"/>
    <cellStyle name="AeE­ [0]_MTG2 (2)_Пр разв на 2008г  2011года (8%) 192 03.12.07 2" xfId="12407" xr:uid="{00000000-0005-0000-0000-0000252A0000}"/>
    <cellStyle name="ÅëÈ­ [0]_MTG2 (2)_Пр разв на 2008г  2011года (8%) 192 03.12.07 2" xfId="12408" xr:uid="{00000000-0005-0000-0000-0000262A0000}"/>
    <cellStyle name="AeE­ [0]_MTG2 (2)_Пр разв на 2008г  2011года (8%) 192 03.12.07 3" xfId="12409" xr:uid="{00000000-0005-0000-0000-0000272A0000}"/>
    <cellStyle name="ÅëÈ­ [0]_MTG2 (2)_Пр разв на 2008г  2011года (8%) 192 03.12.07 3" xfId="12410" xr:uid="{00000000-0005-0000-0000-0000282A0000}"/>
    <cellStyle name="AeE­ [0]_MTG2 (2)_Пр разв на 2008г  2011года (8%) 192 03.12.07 4" xfId="12411" xr:uid="{00000000-0005-0000-0000-0000292A0000}"/>
    <cellStyle name="ÅëÈ­ [0]_MTG2 (2)_Пр разв на 2008г  2011года (8%) 192 03.12.07 4" xfId="12412" xr:uid="{00000000-0005-0000-0000-00002A2A0000}"/>
    <cellStyle name="AeE­ [0]_MTG2 (2)_Пр разв на 2008г  2011года (8%) 192 03.12.07 5" xfId="12413" xr:uid="{00000000-0005-0000-0000-00002B2A0000}"/>
    <cellStyle name="ÅëÈ­ [0]_MTG2 (2)_Пр разв на 2008г  2011года (8%) 192 03.12.07 5" xfId="12414" xr:uid="{00000000-0005-0000-0000-00002C2A0000}"/>
    <cellStyle name="AeE­ [0]_MTG2 (2)_Пр разв на 2008г  2011года (8%) 192 03.12.07 6" xfId="12415" xr:uid="{00000000-0005-0000-0000-00002D2A0000}"/>
    <cellStyle name="ÅëÈ­ [0]_MTG2 (2)_Пр разв на 2008г  2011года (8%) 192 03.12.07 6" xfId="12416" xr:uid="{00000000-0005-0000-0000-00002E2A0000}"/>
    <cellStyle name="AeE­ [0]_MTG2 (2)_Пр разв на 2008г  2011года (8%) 192 03.12.07 7" xfId="12417" xr:uid="{00000000-0005-0000-0000-00002F2A0000}"/>
    <cellStyle name="ÅëÈ­ [0]_MTG2 (2)_Пр разв на 2008г  2011года (8%) 192 03.12.07 7" xfId="12418" xr:uid="{00000000-0005-0000-0000-0000302A0000}"/>
    <cellStyle name="AeE­ [0]_MTG2 (2)_Пр разв на 2008г  2011года (8%) 197 03.12.07" xfId="5220" xr:uid="{00000000-0005-0000-0000-0000312A0000}"/>
    <cellStyle name="ÅëÈ­ [0]_MTG2 (2)_Пр разв на 2008г  2011года (8%) 197 03.12.07" xfId="5221" xr:uid="{00000000-0005-0000-0000-0000322A0000}"/>
    <cellStyle name="AeE­ [0]_MTG2 (2)_Пр разв на 2008г  2011года (8%) 197 03.12.07 2" xfId="12419" xr:uid="{00000000-0005-0000-0000-0000332A0000}"/>
    <cellStyle name="ÅëÈ­ [0]_MTG2 (2)_Пр разв на 2008г  2011года (8%) 197 03.12.07 2" xfId="12420" xr:uid="{00000000-0005-0000-0000-0000342A0000}"/>
    <cellStyle name="AeE­ [0]_MTG2 (2)_Пр разв на 2008г  2011года (8%) 197 03.12.07 3" xfId="12421" xr:uid="{00000000-0005-0000-0000-0000352A0000}"/>
    <cellStyle name="ÅëÈ­ [0]_MTG2 (2)_Пр разв на 2008г  2011года (8%) 197 03.12.07 3" xfId="12422" xr:uid="{00000000-0005-0000-0000-0000362A0000}"/>
    <cellStyle name="AeE­ [0]_MTG2 (2)_Пр разв на 2008г  2011года (8%) 197 03.12.07 4" xfId="12423" xr:uid="{00000000-0005-0000-0000-0000372A0000}"/>
    <cellStyle name="ÅëÈ­ [0]_MTG2 (2)_Пр разв на 2008г  2011года (8%) 197 03.12.07 4" xfId="12424" xr:uid="{00000000-0005-0000-0000-0000382A0000}"/>
    <cellStyle name="AeE­ [0]_MTG2 (2)_Пр разв на 2008г  2011года (8%) 197 03.12.07 5" xfId="12425" xr:uid="{00000000-0005-0000-0000-0000392A0000}"/>
    <cellStyle name="ÅëÈ­ [0]_MTG2 (2)_Пр разв на 2008г  2011года (8%) 197 03.12.07 5" xfId="12426" xr:uid="{00000000-0005-0000-0000-00003A2A0000}"/>
    <cellStyle name="AeE­ [0]_MTG2 (2)_Пр разв на 2008г  2011года (8%) 197 03.12.07 6" xfId="12427" xr:uid="{00000000-0005-0000-0000-00003B2A0000}"/>
    <cellStyle name="ÅëÈ­ [0]_MTG2 (2)_Пр разв на 2008г  2011года (8%) 197 03.12.07 6" xfId="12428" xr:uid="{00000000-0005-0000-0000-00003C2A0000}"/>
    <cellStyle name="AeE­ [0]_MTG2 (2)_Пр разв на 2008г  2011года (8%) 197 03.12.07 7" xfId="12429" xr:uid="{00000000-0005-0000-0000-00003D2A0000}"/>
    <cellStyle name="ÅëÈ­ [0]_MTG2 (2)_Пр разв на 2008г  2011года (8%) 197 03.12.07 7" xfId="12430" xr:uid="{00000000-0005-0000-0000-00003E2A0000}"/>
    <cellStyle name="AeE­ [0]_MTG2 (2)_Приложение к Доп Согл" xfId="12431" xr:uid="{00000000-0005-0000-0000-00003F2A0000}"/>
    <cellStyle name="ÅëÈ­ [0]_MTG2 (2)_Приложение к Доп Согл" xfId="12432" xr:uid="{00000000-0005-0000-0000-0000402A0000}"/>
    <cellStyle name="AeE­ [0]_MTG2 (2)_ТЭО 195000 БП 2008 1% рент 23% пов цен" xfId="5222" xr:uid="{00000000-0005-0000-0000-0000412A0000}"/>
    <cellStyle name="ÅëÈ­ [0]_MTG2 (2)_ТЭО 195000 БП 2008 1% рент 23% пов цен" xfId="5223" xr:uid="{00000000-0005-0000-0000-0000422A0000}"/>
    <cellStyle name="AeE­ [0]_MTG2 (2)_ТЭО 195000 БП 2008 1% рент 23% пов цен 2" xfId="12433" xr:uid="{00000000-0005-0000-0000-0000432A0000}"/>
    <cellStyle name="ÅëÈ­ [0]_MTG2 (2)_ТЭО 195000 БП 2008 1% рент 23% пов цен 2" xfId="12434" xr:uid="{00000000-0005-0000-0000-0000442A0000}"/>
    <cellStyle name="AeE­ [0]_MTG2 (2)_ТЭО 195000 БП 2008 1% рент 23% пов цен 3" xfId="12435" xr:uid="{00000000-0005-0000-0000-0000452A0000}"/>
    <cellStyle name="ÅëÈ­ [0]_MTG2 (2)_ТЭО 195000 БП 2008 1% рент 23% пов цен 3" xfId="12436" xr:uid="{00000000-0005-0000-0000-0000462A0000}"/>
    <cellStyle name="AeE­ [0]_MTG2 (2)_ТЭО 195000 БП 2008 1% рент 23% пов цен 4" xfId="12437" xr:uid="{00000000-0005-0000-0000-0000472A0000}"/>
    <cellStyle name="ÅëÈ­ [0]_MTG2 (2)_ТЭО 195000 БП 2008 1% рент 23% пов цен 4" xfId="12438" xr:uid="{00000000-0005-0000-0000-0000482A0000}"/>
    <cellStyle name="AeE­ [0]_MTG2 (2)_ТЭО 195000 БП 2008 1% рент 23% пов цен 5" xfId="12439" xr:uid="{00000000-0005-0000-0000-0000492A0000}"/>
    <cellStyle name="ÅëÈ­ [0]_MTG2 (2)_ТЭО 195000 БП 2008 1% рент 23% пов цен 5" xfId="12440" xr:uid="{00000000-0005-0000-0000-00004A2A0000}"/>
    <cellStyle name="AeE­ [0]_MTG2 (2)_ТЭО 195000 БП 2008 1% рент 23% пов цен 6" xfId="12441" xr:uid="{00000000-0005-0000-0000-00004B2A0000}"/>
    <cellStyle name="ÅëÈ­ [0]_MTG2 (2)_ТЭО 195000 БП 2008 1% рент 23% пов цен 6" xfId="12442" xr:uid="{00000000-0005-0000-0000-00004C2A0000}"/>
    <cellStyle name="AeE­ [0]_MTG2 (2)_ТЭО 195000 БП 2008 1% рент 23% пов цен 7" xfId="12443" xr:uid="{00000000-0005-0000-0000-00004D2A0000}"/>
    <cellStyle name="ÅëÈ­ [0]_MTG2 (2)_ТЭО 195000 БП 2008 1% рент 23% пов цен 7" xfId="12444" xr:uid="{00000000-0005-0000-0000-00004E2A0000}"/>
    <cellStyle name="AeE­ [0]_MTG2 (2)_ТЭО 205000 БП 2008 1% рент 23% пов цен" xfId="5224" xr:uid="{00000000-0005-0000-0000-00004F2A0000}"/>
    <cellStyle name="ÅëÈ­ [0]_MTG2 (2)_ТЭО 205000 БП 2008 1% рент 23% пов цен" xfId="5225" xr:uid="{00000000-0005-0000-0000-0000502A0000}"/>
    <cellStyle name="AeE­ [0]_MTG2 (2)_ТЭО 205000 БП 2008 1% рент 23% пов цен 2" xfId="12445" xr:uid="{00000000-0005-0000-0000-0000512A0000}"/>
    <cellStyle name="ÅëÈ­ [0]_MTG2 (2)_ТЭО 205000 БП 2008 1% рент 23% пов цен 2" xfId="12446" xr:uid="{00000000-0005-0000-0000-0000522A0000}"/>
    <cellStyle name="AeE­ [0]_MTG2 (2)_ТЭО 205000 БП 2008 1% рент 23% пов цен 3" xfId="12447" xr:uid="{00000000-0005-0000-0000-0000532A0000}"/>
    <cellStyle name="ÅëÈ­ [0]_MTG2 (2)_ТЭО 205000 БП 2008 1% рент 23% пов цен 3" xfId="12448" xr:uid="{00000000-0005-0000-0000-0000542A0000}"/>
    <cellStyle name="AeE­ [0]_MTG2 (2)_ТЭО 205000 БП 2008 1% рент 23% пов цен 4" xfId="12449" xr:uid="{00000000-0005-0000-0000-0000552A0000}"/>
    <cellStyle name="ÅëÈ­ [0]_MTG2 (2)_ТЭО 205000 БП 2008 1% рент 23% пов цен 4" xfId="12450" xr:uid="{00000000-0005-0000-0000-0000562A0000}"/>
    <cellStyle name="AeE­ [0]_MTG2 (2)_ТЭО 205000 БП 2008 1% рент 23% пов цен 5" xfId="12451" xr:uid="{00000000-0005-0000-0000-0000572A0000}"/>
    <cellStyle name="ÅëÈ­ [0]_MTG2 (2)_ТЭО 205000 БП 2008 1% рент 23% пов цен 5" xfId="12452" xr:uid="{00000000-0005-0000-0000-0000582A0000}"/>
    <cellStyle name="AeE­ [0]_MTG2 (2)_ТЭО 205000 БП 2008 1% рент 23% пов цен 6" xfId="12453" xr:uid="{00000000-0005-0000-0000-0000592A0000}"/>
    <cellStyle name="ÅëÈ­ [0]_MTG2 (2)_ТЭО 205000 БП 2008 1% рент 23% пов цен 6" xfId="12454" xr:uid="{00000000-0005-0000-0000-00005A2A0000}"/>
    <cellStyle name="AeE­ [0]_MTG2 (2)_ТЭО 205000 БП 2008 1% рент 23% пов цен 7" xfId="12455" xr:uid="{00000000-0005-0000-0000-00005B2A0000}"/>
    <cellStyle name="ÅëÈ­ [0]_MTG2 (2)_ТЭО 205000 БП 2008 1% рент 23% пов цен 7" xfId="12456" xr:uid="{00000000-0005-0000-0000-00005C2A0000}"/>
    <cellStyle name="AeE­ [0]_MTG7" xfId="5226" xr:uid="{00000000-0005-0000-0000-00005D2A0000}"/>
    <cellStyle name="ÅëÈ­ [0]_MTG7" xfId="5227" xr:uid="{00000000-0005-0000-0000-00005E2A0000}"/>
    <cellStyle name="AeE­ [0]_MTG7 2" xfId="12457" xr:uid="{00000000-0005-0000-0000-00005F2A0000}"/>
    <cellStyle name="ÅëÈ­ [0]_MTG7 2" xfId="12458" xr:uid="{00000000-0005-0000-0000-0000602A0000}"/>
    <cellStyle name="AeE­ [0]_MTG7 3" xfId="12459" xr:uid="{00000000-0005-0000-0000-0000612A0000}"/>
    <cellStyle name="ÅëÈ­ [0]_MTG7 3" xfId="12460" xr:uid="{00000000-0005-0000-0000-0000622A0000}"/>
    <cellStyle name="AeE­ [0]_MTG7 4" xfId="12461" xr:uid="{00000000-0005-0000-0000-0000632A0000}"/>
    <cellStyle name="ÅëÈ­ [0]_MTG7 4" xfId="12462" xr:uid="{00000000-0005-0000-0000-0000642A0000}"/>
    <cellStyle name="AeE­ [0]_MTG7 5" xfId="12463" xr:uid="{00000000-0005-0000-0000-0000652A0000}"/>
    <cellStyle name="ÅëÈ­ [0]_MTG7 5" xfId="12464" xr:uid="{00000000-0005-0000-0000-0000662A0000}"/>
    <cellStyle name="AeE­ [0]_MTG7 6" xfId="12465" xr:uid="{00000000-0005-0000-0000-0000672A0000}"/>
    <cellStyle name="ÅëÈ­ [0]_MTG7 6" xfId="12466" xr:uid="{00000000-0005-0000-0000-0000682A0000}"/>
    <cellStyle name="AeE­ [0]_MTG7 7" xfId="12467" xr:uid="{00000000-0005-0000-0000-0000692A0000}"/>
    <cellStyle name="ÅëÈ­ [0]_MTG7 7" xfId="12468" xr:uid="{00000000-0005-0000-0000-00006A2A0000}"/>
    <cellStyle name="AeE­ [0]_MTG7 8" xfId="12469" xr:uid="{00000000-0005-0000-0000-00006B2A0000}"/>
    <cellStyle name="ÅëÈ­ [0]_MTG7 8" xfId="12470" xr:uid="{00000000-0005-0000-0000-00006C2A0000}"/>
    <cellStyle name="AeE­ [0]_MTG7 9" xfId="12471" xr:uid="{00000000-0005-0000-0000-00006D2A0000}"/>
    <cellStyle name="ÅëÈ­ [0]_MTG7 9" xfId="12472" xr:uid="{00000000-0005-0000-0000-00006E2A0000}"/>
    <cellStyle name="AeE­ [0]_MTG7_bizness plan 2008 (version 1)" xfId="5228" xr:uid="{00000000-0005-0000-0000-00006F2A0000}"/>
    <cellStyle name="ÅëÈ­ [0]_MTG7_bizness plan 2008 (version 1)" xfId="5229" xr:uid="{00000000-0005-0000-0000-0000702A0000}"/>
    <cellStyle name="AeE­ [0]_MTG7_bizness plan 2008 (version 1) 2" xfId="12473" xr:uid="{00000000-0005-0000-0000-0000712A0000}"/>
    <cellStyle name="ÅëÈ­ [0]_MTG7_bizness plan 2008 (version 1) 2" xfId="12474" xr:uid="{00000000-0005-0000-0000-0000722A0000}"/>
    <cellStyle name="AeE­ [0]_MTG7_bizness plan 2008 (version 1) 3" xfId="12475" xr:uid="{00000000-0005-0000-0000-0000732A0000}"/>
    <cellStyle name="ÅëÈ­ [0]_MTG7_bizness plan 2008 (version 1) 3" xfId="12476" xr:uid="{00000000-0005-0000-0000-0000742A0000}"/>
    <cellStyle name="AeE­ [0]_MTG7_bizness plan 2008 (version 1) 4" xfId="12477" xr:uid="{00000000-0005-0000-0000-0000752A0000}"/>
    <cellStyle name="ÅëÈ­ [0]_MTG7_bizness plan 2008 (version 1) 4" xfId="12478" xr:uid="{00000000-0005-0000-0000-0000762A0000}"/>
    <cellStyle name="AeE­ [0]_MTG7_bizness plan 2008 (version 1) 5" xfId="12479" xr:uid="{00000000-0005-0000-0000-0000772A0000}"/>
    <cellStyle name="ÅëÈ­ [0]_MTG7_bizness plan 2008 (version 1) 5" xfId="12480" xr:uid="{00000000-0005-0000-0000-0000782A0000}"/>
    <cellStyle name="AeE­ [0]_MTG7_bizness plan 2008 (version 1) 6" xfId="12481" xr:uid="{00000000-0005-0000-0000-0000792A0000}"/>
    <cellStyle name="ÅëÈ­ [0]_MTG7_bizness plan 2008 (version 1) 6" xfId="12482" xr:uid="{00000000-0005-0000-0000-00007A2A0000}"/>
    <cellStyle name="AeE­ [0]_MTG7_bizness plan 2008 (version 1) 7" xfId="12483" xr:uid="{00000000-0005-0000-0000-00007B2A0000}"/>
    <cellStyle name="ÅëÈ­ [0]_MTG7_bizness plan 2008 (version 1) 7" xfId="12484" xr:uid="{00000000-0005-0000-0000-00007C2A0000}"/>
    <cellStyle name="AeE­ [0]_MTG7_Динамика и разбивка по кв  БП на 2011г (16.06.11г)" xfId="12485" xr:uid="{00000000-0005-0000-0000-00007D2A0000}"/>
    <cellStyle name="ÅëÈ­ [0]_MTG7_Динамика и разбивка по кв  БП на 2011г (16.06.11г)" xfId="12486" xr:uid="{00000000-0005-0000-0000-00007E2A0000}"/>
    <cellStyle name="AeE­ [0]_MTG7_Импорт- 2008 Биз-план АКxls" xfId="5230" xr:uid="{00000000-0005-0000-0000-00007F2A0000}"/>
    <cellStyle name="ÅëÈ­ [0]_MTG7_Импорт- 2008 Биз-план АКxls" xfId="5231" xr:uid="{00000000-0005-0000-0000-0000802A0000}"/>
    <cellStyle name="AeE­ [0]_MTG7_Импорт- 2008 Биз-план АКxls (2)" xfId="5232" xr:uid="{00000000-0005-0000-0000-0000812A0000}"/>
    <cellStyle name="ÅëÈ­ [0]_MTG7_Импорт- 2008 Биз-план АКxls (2)" xfId="5233" xr:uid="{00000000-0005-0000-0000-0000822A0000}"/>
    <cellStyle name="AeE­ [0]_MTG7_Импорт- 2008 Биз-план АКxls (2) 2" xfId="12487" xr:uid="{00000000-0005-0000-0000-0000832A0000}"/>
    <cellStyle name="ÅëÈ­ [0]_MTG7_Импорт- 2008 Биз-план АКxls (2) 2" xfId="12488" xr:uid="{00000000-0005-0000-0000-0000842A0000}"/>
    <cellStyle name="AeE­ [0]_MTG7_Импорт- 2008 Биз-план АКxls (2) 3" xfId="12489" xr:uid="{00000000-0005-0000-0000-0000852A0000}"/>
    <cellStyle name="ÅëÈ­ [0]_MTG7_Импорт- 2008 Биз-план АКxls (2) 3" xfId="12490" xr:uid="{00000000-0005-0000-0000-0000862A0000}"/>
    <cellStyle name="AeE­ [0]_MTG7_Импорт- 2008 Биз-план АКxls (2) 4" xfId="12491" xr:uid="{00000000-0005-0000-0000-0000872A0000}"/>
    <cellStyle name="ÅëÈ­ [0]_MTG7_Импорт- 2008 Биз-план АКxls (2) 4" xfId="12492" xr:uid="{00000000-0005-0000-0000-0000882A0000}"/>
    <cellStyle name="AeE­ [0]_MTG7_Импорт- 2008 Биз-план АКxls (2) 5" xfId="12493" xr:uid="{00000000-0005-0000-0000-0000892A0000}"/>
    <cellStyle name="ÅëÈ­ [0]_MTG7_Импорт- 2008 Биз-план АКxls (2) 5" xfId="12494" xr:uid="{00000000-0005-0000-0000-00008A2A0000}"/>
    <cellStyle name="AeE­ [0]_MTG7_Импорт- 2008 Биз-план АКxls (2) 6" xfId="12495" xr:uid="{00000000-0005-0000-0000-00008B2A0000}"/>
    <cellStyle name="ÅëÈ­ [0]_MTG7_Импорт- 2008 Биз-план АКxls (2) 6" xfId="12496" xr:uid="{00000000-0005-0000-0000-00008C2A0000}"/>
    <cellStyle name="AeE­ [0]_MTG7_Импорт- 2008 Биз-план АКxls (2) 7" xfId="12497" xr:uid="{00000000-0005-0000-0000-00008D2A0000}"/>
    <cellStyle name="ÅëÈ­ [0]_MTG7_Импорт- 2008 Биз-план АКxls (2) 7" xfId="12498" xr:uid="{00000000-0005-0000-0000-00008E2A0000}"/>
    <cellStyle name="AeE­ [0]_MTG7_Импорт- 2008 Биз-план АКxls 2" xfId="12499" xr:uid="{00000000-0005-0000-0000-00008F2A0000}"/>
    <cellStyle name="ÅëÈ­ [0]_MTG7_Импорт- 2008 Биз-план АКxls 2" xfId="12500" xr:uid="{00000000-0005-0000-0000-0000902A0000}"/>
    <cellStyle name="AeE­ [0]_MTG7_Импорт- 2008 Биз-план АКxls 3" xfId="12501" xr:uid="{00000000-0005-0000-0000-0000912A0000}"/>
    <cellStyle name="ÅëÈ­ [0]_MTG7_Импорт- 2008 Биз-план АКxls 3" xfId="12502" xr:uid="{00000000-0005-0000-0000-0000922A0000}"/>
    <cellStyle name="AeE­ [0]_MTG7_Импорт- 2008 Биз-план АКxls 4" xfId="12503" xr:uid="{00000000-0005-0000-0000-0000932A0000}"/>
    <cellStyle name="ÅëÈ­ [0]_MTG7_Импорт- 2008 Биз-план АКxls 4" xfId="12504" xr:uid="{00000000-0005-0000-0000-0000942A0000}"/>
    <cellStyle name="AeE­ [0]_MTG7_Импорт- 2008 Биз-план АКxls 5" xfId="12505" xr:uid="{00000000-0005-0000-0000-0000952A0000}"/>
    <cellStyle name="ÅëÈ­ [0]_MTG7_Импорт- 2008 Биз-план АКxls 5" xfId="12506" xr:uid="{00000000-0005-0000-0000-0000962A0000}"/>
    <cellStyle name="AeE­ [0]_MTG7_Импорт- 2008 Биз-план АКxls 6" xfId="12507" xr:uid="{00000000-0005-0000-0000-0000972A0000}"/>
    <cellStyle name="ÅëÈ­ [0]_MTG7_Импорт- 2008 Биз-план АКxls 6" xfId="12508" xr:uid="{00000000-0005-0000-0000-0000982A0000}"/>
    <cellStyle name="AeE­ [0]_MTG7_Импорт- 2008 Биз-план АКxls 7" xfId="12509" xr:uid="{00000000-0005-0000-0000-0000992A0000}"/>
    <cellStyle name="ÅëÈ­ [0]_MTG7_Импорт- 2008 Биз-план АКxls 7" xfId="12510" xr:uid="{00000000-0005-0000-0000-00009A2A0000}"/>
    <cellStyle name="AeE­ [0]_MTG7_Калькуляция (шаблон)" xfId="12511" xr:uid="{00000000-0005-0000-0000-00009B2A0000}"/>
    <cellStyle name="ÅëÈ­ [0]_MTG7_Калькуляция (шаблон)" xfId="12512" xr:uid="{00000000-0005-0000-0000-00009C2A0000}"/>
    <cellStyle name="AeE­ [0]_MTG7_Калькуляция (шаблон) 2" xfId="12513" xr:uid="{00000000-0005-0000-0000-00009D2A0000}"/>
    <cellStyle name="ÅëÈ­ [0]_MTG7_Калькуляция (шаблон) 2" xfId="12514" xr:uid="{00000000-0005-0000-0000-00009E2A0000}"/>
    <cellStyle name="AeE­ [0]_MTG7_Калькуляция (шаблон) 3" xfId="12515" xr:uid="{00000000-0005-0000-0000-00009F2A0000}"/>
    <cellStyle name="ÅëÈ­ [0]_MTG7_Калькуляция (шаблон) 3" xfId="12516" xr:uid="{00000000-0005-0000-0000-0000A02A0000}"/>
    <cellStyle name="AeE­ [0]_MTG7_Новый график к допсоглашению №5" xfId="12517" xr:uid="{00000000-0005-0000-0000-0000A12A0000}"/>
    <cellStyle name="ÅëÈ­ [0]_MTG7_Новый график к допсоглашению №5" xfId="12518" xr:uid="{00000000-0005-0000-0000-0000A22A0000}"/>
    <cellStyle name="AeE­ [0]_MTG7_Оборотный (2)" xfId="5234" xr:uid="{00000000-0005-0000-0000-0000A32A0000}"/>
    <cellStyle name="ÅëÈ­ [0]_MTG7_Оборотный (2)" xfId="5235" xr:uid="{00000000-0005-0000-0000-0000A42A0000}"/>
    <cellStyle name="AeE­ [0]_MTG7_Оборотный (2) 2" xfId="12519" xr:uid="{00000000-0005-0000-0000-0000A52A0000}"/>
    <cellStyle name="ÅëÈ­ [0]_MTG7_Оборотный (2) 2" xfId="12520" xr:uid="{00000000-0005-0000-0000-0000A62A0000}"/>
    <cellStyle name="AeE­ [0]_MTG7_Оборотный (2) 3" xfId="12521" xr:uid="{00000000-0005-0000-0000-0000A72A0000}"/>
    <cellStyle name="ÅëÈ­ [0]_MTG7_Оборотный (2) 3" xfId="12522" xr:uid="{00000000-0005-0000-0000-0000A82A0000}"/>
    <cellStyle name="AeE­ [0]_MTG7_Оборотный (2) 4" xfId="12523" xr:uid="{00000000-0005-0000-0000-0000A92A0000}"/>
    <cellStyle name="ÅëÈ­ [0]_MTG7_Оборотный (2) 4" xfId="12524" xr:uid="{00000000-0005-0000-0000-0000AA2A0000}"/>
    <cellStyle name="AeE­ [0]_MTG7_Оборотный (2) 5" xfId="12525" xr:uid="{00000000-0005-0000-0000-0000AB2A0000}"/>
    <cellStyle name="ÅëÈ­ [0]_MTG7_Оборотный (2) 5" xfId="12526" xr:uid="{00000000-0005-0000-0000-0000AC2A0000}"/>
    <cellStyle name="AeE­ [0]_MTG7_Оборотный (2) 6" xfId="12527" xr:uid="{00000000-0005-0000-0000-0000AD2A0000}"/>
    <cellStyle name="ÅëÈ­ [0]_MTG7_Оборотный (2) 6" xfId="12528" xr:uid="{00000000-0005-0000-0000-0000AE2A0000}"/>
    <cellStyle name="AeE­ [0]_MTG7_Оборотный (2) 7" xfId="12529" xr:uid="{00000000-0005-0000-0000-0000AF2A0000}"/>
    <cellStyle name="ÅëÈ­ [0]_MTG7_Оборотный (2) 7" xfId="12530" xr:uid="{00000000-0005-0000-0000-0000B02A0000}"/>
    <cellStyle name="AeE­ [0]_MTG7_Пр разв на 2008г  2011года (8%) 192 03.12.07" xfId="5236" xr:uid="{00000000-0005-0000-0000-0000B12A0000}"/>
    <cellStyle name="ÅëÈ­ [0]_MTG7_Пр разв на 2008г  2011года (8%) 192 03.12.07" xfId="5237" xr:uid="{00000000-0005-0000-0000-0000B22A0000}"/>
    <cellStyle name="AeE­ [0]_MTG7_Пр разв на 2008г  2011года (8%) 192 03.12.07 2" xfId="12531" xr:uid="{00000000-0005-0000-0000-0000B32A0000}"/>
    <cellStyle name="ÅëÈ­ [0]_MTG7_Пр разв на 2008г  2011года (8%) 192 03.12.07 2" xfId="12532" xr:uid="{00000000-0005-0000-0000-0000B42A0000}"/>
    <cellStyle name="AeE­ [0]_MTG7_Пр разв на 2008г  2011года (8%) 192 03.12.07 3" xfId="12533" xr:uid="{00000000-0005-0000-0000-0000B52A0000}"/>
    <cellStyle name="ÅëÈ­ [0]_MTG7_Пр разв на 2008г  2011года (8%) 192 03.12.07 3" xfId="12534" xr:uid="{00000000-0005-0000-0000-0000B62A0000}"/>
    <cellStyle name="AeE­ [0]_MTG7_Пр разв на 2008г  2011года (8%) 192 03.12.07 4" xfId="12535" xr:uid="{00000000-0005-0000-0000-0000B72A0000}"/>
    <cellStyle name="ÅëÈ­ [0]_MTG7_Пр разв на 2008г  2011года (8%) 192 03.12.07 4" xfId="12536" xr:uid="{00000000-0005-0000-0000-0000B82A0000}"/>
    <cellStyle name="AeE­ [0]_MTG7_Пр разв на 2008г  2011года (8%) 192 03.12.07 5" xfId="12537" xr:uid="{00000000-0005-0000-0000-0000B92A0000}"/>
    <cellStyle name="ÅëÈ­ [0]_MTG7_Пр разв на 2008г  2011года (8%) 192 03.12.07 5" xfId="12538" xr:uid="{00000000-0005-0000-0000-0000BA2A0000}"/>
    <cellStyle name="AeE­ [0]_MTG7_Пр разв на 2008г  2011года (8%) 192 03.12.07 6" xfId="12539" xr:uid="{00000000-0005-0000-0000-0000BB2A0000}"/>
    <cellStyle name="ÅëÈ­ [0]_MTG7_Пр разв на 2008г  2011года (8%) 192 03.12.07 6" xfId="12540" xr:uid="{00000000-0005-0000-0000-0000BC2A0000}"/>
    <cellStyle name="AeE­ [0]_MTG7_Пр разв на 2008г  2011года (8%) 192 03.12.07 7" xfId="12541" xr:uid="{00000000-0005-0000-0000-0000BD2A0000}"/>
    <cellStyle name="ÅëÈ­ [0]_MTG7_Пр разв на 2008г  2011года (8%) 192 03.12.07 7" xfId="12542" xr:uid="{00000000-0005-0000-0000-0000BE2A0000}"/>
    <cellStyle name="AeE­ [0]_MTG7_Пр разв на 2008г  2011года (8%) 197 03.12.07" xfId="5238" xr:uid="{00000000-0005-0000-0000-0000BF2A0000}"/>
    <cellStyle name="ÅëÈ­ [0]_MTG7_Пр разв на 2008г  2011года (8%) 197 03.12.07" xfId="5239" xr:uid="{00000000-0005-0000-0000-0000C02A0000}"/>
    <cellStyle name="AeE­ [0]_MTG7_Пр разв на 2008г  2011года (8%) 197 03.12.07 2" xfId="12543" xr:uid="{00000000-0005-0000-0000-0000C12A0000}"/>
    <cellStyle name="ÅëÈ­ [0]_MTG7_Пр разв на 2008г  2011года (8%) 197 03.12.07 2" xfId="12544" xr:uid="{00000000-0005-0000-0000-0000C22A0000}"/>
    <cellStyle name="AeE­ [0]_MTG7_Пр разв на 2008г  2011года (8%) 197 03.12.07 3" xfId="12545" xr:uid="{00000000-0005-0000-0000-0000C32A0000}"/>
    <cellStyle name="ÅëÈ­ [0]_MTG7_Пр разв на 2008г  2011года (8%) 197 03.12.07 3" xfId="12546" xr:uid="{00000000-0005-0000-0000-0000C42A0000}"/>
    <cellStyle name="AeE­ [0]_MTG7_Пр разв на 2008г  2011года (8%) 197 03.12.07 4" xfId="12547" xr:uid="{00000000-0005-0000-0000-0000C52A0000}"/>
    <cellStyle name="ÅëÈ­ [0]_MTG7_Пр разв на 2008г  2011года (8%) 197 03.12.07 4" xfId="12548" xr:uid="{00000000-0005-0000-0000-0000C62A0000}"/>
    <cellStyle name="AeE­ [0]_MTG7_Пр разв на 2008г  2011года (8%) 197 03.12.07 5" xfId="12549" xr:uid="{00000000-0005-0000-0000-0000C72A0000}"/>
    <cellStyle name="ÅëÈ­ [0]_MTG7_Пр разв на 2008г  2011года (8%) 197 03.12.07 5" xfId="12550" xr:uid="{00000000-0005-0000-0000-0000C82A0000}"/>
    <cellStyle name="AeE­ [0]_MTG7_Пр разв на 2008г  2011года (8%) 197 03.12.07 6" xfId="12551" xr:uid="{00000000-0005-0000-0000-0000C92A0000}"/>
    <cellStyle name="ÅëÈ­ [0]_MTG7_Пр разв на 2008г  2011года (8%) 197 03.12.07 6" xfId="12552" xr:uid="{00000000-0005-0000-0000-0000CA2A0000}"/>
    <cellStyle name="AeE­ [0]_MTG7_Пр разв на 2008г  2011года (8%) 197 03.12.07 7" xfId="12553" xr:uid="{00000000-0005-0000-0000-0000CB2A0000}"/>
    <cellStyle name="ÅëÈ­ [0]_MTG7_Пр разв на 2008г  2011года (8%) 197 03.12.07 7" xfId="12554" xr:uid="{00000000-0005-0000-0000-0000CC2A0000}"/>
    <cellStyle name="AeE­ [0]_MTG7_Приложение к Доп Согл" xfId="12555" xr:uid="{00000000-0005-0000-0000-0000CD2A0000}"/>
    <cellStyle name="ÅëÈ­ [0]_MTG7_Приложение к Доп Согл" xfId="12556" xr:uid="{00000000-0005-0000-0000-0000CE2A0000}"/>
    <cellStyle name="AeE­ [0]_MTG7_ТЭО 195000 БП 2008 1% рент 23% пов цен" xfId="5240" xr:uid="{00000000-0005-0000-0000-0000CF2A0000}"/>
    <cellStyle name="ÅëÈ­ [0]_MTG7_ТЭО 195000 БП 2008 1% рент 23% пов цен" xfId="5241" xr:uid="{00000000-0005-0000-0000-0000D02A0000}"/>
    <cellStyle name="AeE­ [0]_MTG7_ТЭО 195000 БП 2008 1% рент 23% пов цен 2" xfId="12557" xr:uid="{00000000-0005-0000-0000-0000D12A0000}"/>
    <cellStyle name="ÅëÈ­ [0]_MTG7_ТЭО 195000 БП 2008 1% рент 23% пов цен 2" xfId="12558" xr:uid="{00000000-0005-0000-0000-0000D22A0000}"/>
    <cellStyle name="AeE­ [0]_MTG7_ТЭО 195000 БП 2008 1% рент 23% пов цен 3" xfId="12559" xr:uid="{00000000-0005-0000-0000-0000D32A0000}"/>
    <cellStyle name="ÅëÈ­ [0]_MTG7_ТЭО 195000 БП 2008 1% рент 23% пов цен 3" xfId="12560" xr:uid="{00000000-0005-0000-0000-0000D42A0000}"/>
    <cellStyle name="AeE­ [0]_MTG7_ТЭО 195000 БП 2008 1% рент 23% пов цен 4" xfId="12561" xr:uid="{00000000-0005-0000-0000-0000D52A0000}"/>
    <cellStyle name="ÅëÈ­ [0]_MTG7_ТЭО 195000 БП 2008 1% рент 23% пов цен 4" xfId="12562" xr:uid="{00000000-0005-0000-0000-0000D62A0000}"/>
    <cellStyle name="AeE­ [0]_MTG7_ТЭО 195000 БП 2008 1% рент 23% пов цен 5" xfId="12563" xr:uid="{00000000-0005-0000-0000-0000D72A0000}"/>
    <cellStyle name="ÅëÈ­ [0]_MTG7_ТЭО 195000 БП 2008 1% рент 23% пов цен 5" xfId="12564" xr:uid="{00000000-0005-0000-0000-0000D82A0000}"/>
    <cellStyle name="AeE­ [0]_MTG7_ТЭО 195000 БП 2008 1% рент 23% пов цен 6" xfId="12565" xr:uid="{00000000-0005-0000-0000-0000D92A0000}"/>
    <cellStyle name="ÅëÈ­ [0]_MTG7_ТЭО 195000 БП 2008 1% рент 23% пов цен 6" xfId="12566" xr:uid="{00000000-0005-0000-0000-0000DA2A0000}"/>
    <cellStyle name="AeE­ [0]_MTG7_ТЭО 195000 БП 2008 1% рент 23% пов цен 7" xfId="12567" xr:uid="{00000000-0005-0000-0000-0000DB2A0000}"/>
    <cellStyle name="ÅëÈ­ [0]_MTG7_ТЭО 195000 БП 2008 1% рент 23% пов цен 7" xfId="12568" xr:uid="{00000000-0005-0000-0000-0000DC2A0000}"/>
    <cellStyle name="AeE­ [0]_MTG7_ТЭО 205000 БП 2008 1% рент 23% пов цен" xfId="5242" xr:uid="{00000000-0005-0000-0000-0000DD2A0000}"/>
    <cellStyle name="ÅëÈ­ [0]_MTG7_ТЭО 205000 БП 2008 1% рент 23% пов цен" xfId="5243" xr:uid="{00000000-0005-0000-0000-0000DE2A0000}"/>
    <cellStyle name="AeE­ [0]_MTG7_ТЭО 205000 БП 2008 1% рент 23% пов цен 2" xfId="12569" xr:uid="{00000000-0005-0000-0000-0000DF2A0000}"/>
    <cellStyle name="ÅëÈ­ [0]_MTG7_ТЭО 205000 БП 2008 1% рент 23% пов цен 2" xfId="12570" xr:uid="{00000000-0005-0000-0000-0000E02A0000}"/>
    <cellStyle name="AeE­ [0]_MTG7_ТЭО 205000 БП 2008 1% рент 23% пов цен 3" xfId="12571" xr:uid="{00000000-0005-0000-0000-0000E12A0000}"/>
    <cellStyle name="ÅëÈ­ [0]_MTG7_ТЭО 205000 БП 2008 1% рент 23% пов цен 3" xfId="12572" xr:uid="{00000000-0005-0000-0000-0000E22A0000}"/>
    <cellStyle name="AeE­ [0]_MTG7_ТЭО 205000 БП 2008 1% рент 23% пов цен 4" xfId="12573" xr:uid="{00000000-0005-0000-0000-0000E32A0000}"/>
    <cellStyle name="ÅëÈ­ [0]_MTG7_ТЭО 205000 БП 2008 1% рент 23% пов цен 4" xfId="12574" xr:uid="{00000000-0005-0000-0000-0000E42A0000}"/>
    <cellStyle name="AeE­ [0]_MTG7_ТЭО 205000 БП 2008 1% рент 23% пов цен 5" xfId="12575" xr:uid="{00000000-0005-0000-0000-0000E52A0000}"/>
    <cellStyle name="ÅëÈ­ [0]_MTG7_ТЭО 205000 БП 2008 1% рент 23% пов цен 5" xfId="12576" xr:uid="{00000000-0005-0000-0000-0000E62A0000}"/>
    <cellStyle name="AeE­ [0]_MTG7_ТЭО 205000 БП 2008 1% рент 23% пов цен 6" xfId="12577" xr:uid="{00000000-0005-0000-0000-0000E72A0000}"/>
    <cellStyle name="ÅëÈ­ [0]_MTG7_ТЭО 205000 БП 2008 1% рент 23% пов цен 6" xfId="12578" xr:uid="{00000000-0005-0000-0000-0000E82A0000}"/>
    <cellStyle name="AeE­ [0]_MTG7_ТЭО 205000 БП 2008 1% рент 23% пов цен 7" xfId="12579" xr:uid="{00000000-0005-0000-0000-0000E92A0000}"/>
    <cellStyle name="ÅëÈ­ [0]_MTG7_ТЭО 205000 БП 2008 1% рент 23% пов цен 7" xfId="12580" xr:uid="{00000000-0005-0000-0000-0000EA2A0000}"/>
    <cellStyle name="AeE­ [0]_ºÐ·u±a01_AoAO°eE¹ " xfId="12581" xr:uid="{00000000-0005-0000-0000-0000EB2A0000}"/>
    <cellStyle name="ÅëÈ­ [0]_ºÐ·ù±â01_ÅõÀÔ°èÈ¹ " xfId="12582" xr:uid="{00000000-0005-0000-0000-0000EC2A0000}"/>
    <cellStyle name="AeE­ [0]_ºÐ·u±a02_AoAO°eE¹ " xfId="12583" xr:uid="{00000000-0005-0000-0000-0000ED2A0000}"/>
    <cellStyle name="ÅëÈ­ [0]_ºÐ·ù±â02_ÅõÀÔ°èÈ¹ " xfId="12584" xr:uid="{00000000-0005-0000-0000-0000EE2A0000}"/>
    <cellStyle name="AeE­ [0]_ºÐ·u±a03_AoAO°eE¹ " xfId="12585" xr:uid="{00000000-0005-0000-0000-0000EF2A0000}"/>
    <cellStyle name="ÅëÈ­ [0]_ºÐ·ù±â03_ÅõÀÔ°èÈ¹ " xfId="12586" xr:uid="{00000000-0005-0000-0000-0000F02A0000}"/>
    <cellStyle name="AeE­ [0]_ºÐ·u±aAØ_AoAO°eE¹ " xfId="12587" xr:uid="{00000000-0005-0000-0000-0000F12A0000}"/>
    <cellStyle name="ÅëÈ­ [0]_ºÐ·ù±âÁØ_ÅõÀÔ°èÈ¹ " xfId="12588" xr:uid="{00000000-0005-0000-0000-0000F22A0000}"/>
    <cellStyle name="AeE­ [0]_ºÐ·u±aE￡_AoAO°eE¹ " xfId="12589" xr:uid="{00000000-0005-0000-0000-0000F32A0000}"/>
    <cellStyle name="ÅëÈ­ [0]_ºÐ·ù±âÈ£_ÅõÀÔ°èÈ¹ " xfId="12590" xr:uid="{00000000-0005-0000-0000-0000F42A0000}"/>
    <cellStyle name="AeE­ [0]_PLAN 2010  (M300)" xfId="12591" xr:uid="{00000000-0005-0000-0000-0000F52A0000}"/>
    <cellStyle name="ÅëÈ­ [0]_PLAN 2010  (M300)" xfId="12592" xr:uid="{00000000-0005-0000-0000-0000F62A0000}"/>
    <cellStyle name="AeE­ [0]_SAMPLE " xfId="12593" xr:uid="{00000000-0005-0000-0000-0000F72A0000}"/>
    <cellStyle name="ÅëÈ­ [0]_SAMPLE " xfId="12594" xr:uid="{00000000-0005-0000-0000-0000F82A0000}"/>
    <cellStyle name="AeE­ [0]_Sheet1" xfId="5244" xr:uid="{00000000-0005-0000-0000-0000F92A0000}"/>
    <cellStyle name="ÅëÈ­ [0]_Sheet1" xfId="5245" xr:uid="{00000000-0005-0000-0000-0000FA2A0000}"/>
    <cellStyle name="AeE­ [0]_Sheet1 (2)_1.SUMMARY " xfId="12595" xr:uid="{00000000-0005-0000-0000-0000FB2A0000}"/>
    <cellStyle name="ÅëÈ­ [0]_Sheet1 (2)_1.SUMMARY " xfId="12596" xr:uid="{00000000-0005-0000-0000-0000FC2A0000}"/>
    <cellStyle name="AeE­ [0]_Sheet1 2" xfId="12597" xr:uid="{00000000-0005-0000-0000-0000FD2A0000}"/>
    <cellStyle name="ÅëÈ­ [0]_Sheet1 2" xfId="12598" xr:uid="{00000000-0005-0000-0000-0000FE2A0000}"/>
    <cellStyle name="AeE­ [0]_Sheet1 3" xfId="12599" xr:uid="{00000000-0005-0000-0000-0000FF2A0000}"/>
    <cellStyle name="ÅëÈ­ [0]_Sheet1 3" xfId="12600" xr:uid="{00000000-0005-0000-0000-0000002B0000}"/>
    <cellStyle name="AeE­ [0]_Sheet1 4" xfId="12601" xr:uid="{00000000-0005-0000-0000-0000012B0000}"/>
    <cellStyle name="ÅëÈ­ [0]_Sheet1 4" xfId="12602" xr:uid="{00000000-0005-0000-0000-0000022B0000}"/>
    <cellStyle name="AeE­ [0]_Sheet1 5" xfId="12603" xr:uid="{00000000-0005-0000-0000-0000032B0000}"/>
    <cellStyle name="ÅëÈ­ [0]_Sheet1 5" xfId="12604" xr:uid="{00000000-0005-0000-0000-0000042B0000}"/>
    <cellStyle name="AeE­ [0]_Sheet1 6" xfId="12605" xr:uid="{00000000-0005-0000-0000-0000052B0000}"/>
    <cellStyle name="ÅëÈ­ [0]_Sheet1 6" xfId="12606" xr:uid="{00000000-0005-0000-0000-0000062B0000}"/>
    <cellStyle name="AeE­ [0]_Sheet1 7" xfId="12607" xr:uid="{00000000-0005-0000-0000-0000072B0000}"/>
    <cellStyle name="ÅëÈ­ [0]_Sheet1 7" xfId="12608" xr:uid="{00000000-0005-0000-0000-0000082B0000}"/>
    <cellStyle name="AeE­ [0]_Sheet1 8" xfId="12609" xr:uid="{00000000-0005-0000-0000-0000092B0000}"/>
    <cellStyle name="ÅëÈ­ [0]_Sheet1 8" xfId="12610" xr:uid="{00000000-0005-0000-0000-00000A2B0000}"/>
    <cellStyle name="AeE­ [0]_Sheet1 9" xfId="12611" xr:uid="{00000000-0005-0000-0000-00000B2B0000}"/>
    <cellStyle name="ÅëÈ­ [0]_Sheet1 9" xfId="12612" xr:uid="{00000000-0005-0000-0000-00000C2B0000}"/>
    <cellStyle name="AeE­ [0]_Sheet1_PLAN 2010  (M300)" xfId="12613" xr:uid="{00000000-0005-0000-0000-00000D2B0000}"/>
    <cellStyle name="ÅëÈ­ [0]_Sheet1_PLAN 2010  (M300)" xfId="12614" xr:uid="{00000000-0005-0000-0000-00000E2B0000}"/>
    <cellStyle name="AeE­ [0]_Sheet1_XD AOA¾AIA¤ " xfId="12615" xr:uid="{00000000-0005-0000-0000-00000F2B0000}"/>
    <cellStyle name="ÅëÈ­ [0]_Sheet1_XD ÃÖÁ¾ÀÏÁ¤ " xfId="12616" xr:uid="{00000000-0005-0000-0000-0000102B0000}"/>
    <cellStyle name="AeE­ [0]_Sheet4" xfId="5246" xr:uid="{00000000-0005-0000-0000-0000112B0000}"/>
    <cellStyle name="ÅëÈ­ [0]_Sheet4" xfId="5247" xr:uid="{00000000-0005-0000-0000-0000122B0000}"/>
    <cellStyle name="AeE­ [0]_Sheet4 2" xfId="12617" xr:uid="{00000000-0005-0000-0000-0000132B0000}"/>
    <cellStyle name="ÅëÈ­ [0]_Sheet4 2" xfId="12618" xr:uid="{00000000-0005-0000-0000-0000142B0000}"/>
    <cellStyle name="AeE­ [0]_Sheet4 3" xfId="12619" xr:uid="{00000000-0005-0000-0000-0000152B0000}"/>
    <cellStyle name="ÅëÈ­ [0]_Sheet4 3" xfId="12620" xr:uid="{00000000-0005-0000-0000-0000162B0000}"/>
    <cellStyle name="AeE­ [0]_Sheet4 4" xfId="12621" xr:uid="{00000000-0005-0000-0000-0000172B0000}"/>
    <cellStyle name="ÅëÈ­ [0]_Sheet4 4" xfId="12622" xr:uid="{00000000-0005-0000-0000-0000182B0000}"/>
    <cellStyle name="AeE­ [0]_Sheet4 5" xfId="12623" xr:uid="{00000000-0005-0000-0000-0000192B0000}"/>
    <cellStyle name="ÅëÈ­ [0]_Sheet4 5" xfId="12624" xr:uid="{00000000-0005-0000-0000-00001A2B0000}"/>
    <cellStyle name="AeE­ [0]_Sheet4 6" xfId="12625" xr:uid="{00000000-0005-0000-0000-00001B2B0000}"/>
    <cellStyle name="ÅëÈ­ [0]_Sheet4 6" xfId="12626" xr:uid="{00000000-0005-0000-0000-00001C2B0000}"/>
    <cellStyle name="AeE­ [0]_Sheet4 7" xfId="12627" xr:uid="{00000000-0005-0000-0000-00001D2B0000}"/>
    <cellStyle name="ÅëÈ­ [0]_Sheet4 7" xfId="12628" xr:uid="{00000000-0005-0000-0000-00001E2B0000}"/>
    <cellStyle name="AeE­ [0]_Sheet4 8" xfId="12629" xr:uid="{00000000-0005-0000-0000-00001F2B0000}"/>
    <cellStyle name="ÅëÈ­ [0]_Sheet4 8" xfId="12630" xr:uid="{00000000-0005-0000-0000-0000202B0000}"/>
    <cellStyle name="AeE­ [0]_Sheet4 9" xfId="12631" xr:uid="{00000000-0005-0000-0000-0000212B0000}"/>
    <cellStyle name="ÅëÈ­ [0]_Sheet4 9" xfId="12632" xr:uid="{00000000-0005-0000-0000-0000222B0000}"/>
    <cellStyle name="AeE­ [0]_Sheet4_PLAN 2010  (M300)" xfId="12633" xr:uid="{00000000-0005-0000-0000-0000232B0000}"/>
    <cellStyle name="ÅëÈ­ [0]_Sheet4_PLAN 2010  (M300)" xfId="12634" xr:uid="{00000000-0005-0000-0000-0000242B0000}"/>
    <cellStyle name="AeE­ [0]_SMG-CKD-d1.1 " xfId="12635" xr:uid="{00000000-0005-0000-0000-0000252B0000}"/>
    <cellStyle name="ÅëÈ­ [0]_SMG-CKD-d1.1 " xfId="12636" xr:uid="{00000000-0005-0000-0000-0000262B0000}"/>
    <cellStyle name="AeE­ [0]_μðAⓒAIA¤ " xfId="12637" xr:uid="{00000000-0005-0000-0000-0000272B0000}"/>
    <cellStyle name="AeE??????n_??A???" xfId="5248" xr:uid="{00000000-0005-0000-0000-0000282B0000}"/>
    <cellStyle name="AeE????C?" xfId="5249" xr:uid="{00000000-0005-0000-0000-0000292B0000}"/>
    <cellStyle name="AeE????C? 2" xfId="12638" xr:uid="{00000000-0005-0000-0000-00002A2B0000}"/>
    <cellStyle name="AeE???A???" xfId="5250" xr:uid="{00000000-0005-0000-0000-00002B2B0000}"/>
    <cellStyle name="AeE???A??? 2" xfId="12639" xr:uid="{00000000-0005-0000-0000-00002C2B0000}"/>
    <cellStyle name="AeE???o 4DR NB PHASE I ACT " xfId="5251" xr:uid="{00000000-0005-0000-0000-00002D2B0000}"/>
    <cellStyle name="AeE???o 4DR NB PHASE I ACT  2" xfId="12640" xr:uid="{00000000-0005-0000-0000-00002E2B0000}"/>
    <cellStyle name="AeE???o 4DR NB PHASE I ACT  3" xfId="12641" xr:uid="{00000000-0005-0000-0000-00002F2B0000}"/>
    <cellStyle name="AeE???o 4DR NB PHASE I ACT  4" xfId="12642" xr:uid="{00000000-0005-0000-0000-0000302B0000}"/>
    <cellStyle name="AeE???o 4DR NB PHASE I ACT_??o 4DR NB PHASE I ACT " xfId="5252" xr:uid="{00000000-0005-0000-0000-0000312B0000}"/>
    <cellStyle name="AeE??a???" xfId="5253" xr:uid="{00000000-0005-0000-0000-0000322B0000}"/>
    <cellStyle name="AeE??a??? 2" xfId="12643" xr:uid="{00000000-0005-0000-0000-0000332B0000}"/>
    <cellStyle name="AeE??a??? 3" xfId="12644" xr:uid="{00000000-0005-0000-0000-0000342B0000}"/>
    <cellStyle name="AeE??a도??" xfId="5254" xr:uid="{00000000-0005-0000-0000-0000352B0000}"/>
    <cellStyle name="AeE??a도?? 2" xfId="12645" xr:uid="{00000000-0005-0000-0000-0000362B0000}"/>
    <cellStyle name="AeE??a도?? 3" xfId="12646" xr:uid="{00000000-0005-0000-0000-0000372B0000}"/>
    <cellStyle name="AeE??a도?? 4" xfId="12647" xr:uid="{00000000-0005-0000-0000-0000382B0000}"/>
    <cellStyle name="AeE??C??PL " xfId="5255" xr:uid="{00000000-0005-0000-0000-0000392B0000}"/>
    <cellStyle name="AeE??C??PL  2" xfId="12648" xr:uid="{00000000-0005-0000-0000-00003A2B0000}"/>
    <cellStyle name="AeE??e?iAaCI?aA?" xfId="5256" xr:uid="{00000000-0005-0000-0000-00003B2B0000}"/>
    <cellStyle name="AeE??e?iAaCI?aA? 2" xfId="12649" xr:uid="{00000000-0005-0000-0000-00003C2B0000}"/>
    <cellStyle name="AeE?[0]_??A???" xfId="5257" xr:uid="{00000000-0005-0000-0000-00003D2B0000}"/>
    <cellStyle name="AeE?98?A??(2)_98?a???" xfId="5258" xr:uid="{00000000-0005-0000-0000-00003E2B0000}"/>
    <cellStyle name="AeE?98?a???" xfId="5259" xr:uid="{00000000-0005-0000-0000-00003F2B0000}"/>
    <cellStyle name="AeE?98?a??? 2" xfId="12650" xr:uid="{00000000-0005-0000-0000-0000402B0000}"/>
    <cellStyle name="AeE?98?a도??" xfId="5260" xr:uid="{00000000-0005-0000-0000-0000412B0000}"/>
    <cellStyle name="AeE?98?a도?? 2" xfId="12651" xr:uid="{00000000-0005-0000-0000-0000422B0000}"/>
    <cellStyle name="AeE?A???I1? CoE? " xfId="5261" xr:uid="{00000000-0005-0000-0000-0000432B0000}"/>
    <cellStyle name="AeE?A???I1? CoE?  2" xfId="12652" xr:uid="{00000000-0005-0000-0000-0000442B0000}"/>
    <cellStyle name="AeE?A???iCa_?e?iAaCI?aA?" xfId="5262" xr:uid="{00000000-0005-0000-0000-0000452B0000}"/>
    <cellStyle name="AeE?A?량?iCa_?e?iAaCI?aA?" xfId="5263" xr:uid="{00000000-0005-0000-0000-0000462B0000}"/>
    <cellStyle name="AeE?AoAUAy?C? " xfId="5264" xr:uid="{00000000-0005-0000-0000-0000472B0000}"/>
    <cellStyle name="AeE?AoAUAy?C?  2" xfId="12653" xr:uid="{00000000-0005-0000-0000-0000482B0000}"/>
    <cellStyle name="AeE?AoAUAy?C?  3" xfId="12654" xr:uid="{00000000-0005-0000-0000-0000492B0000}"/>
    <cellStyle name="AeE?AoAUAy캿C? " xfId="5265" xr:uid="{00000000-0005-0000-0000-00004A2B0000}"/>
    <cellStyle name="AeE?AoAUAy캿C?  2" xfId="12655" xr:uid="{00000000-0005-0000-0000-00004B2B0000}"/>
    <cellStyle name="AeE?AoAUAy캿C?  3" xfId="12656" xr:uid="{00000000-0005-0000-0000-00004C2B0000}"/>
    <cellStyle name="AeE?AoAUAy캿C?  4" xfId="12657" xr:uid="{00000000-0005-0000-0000-00004D2B0000}"/>
    <cellStyle name="AeE?A쪨??I1컐 CoE? " xfId="5266" xr:uid="{00000000-0005-0000-0000-00004E2B0000}"/>
    <cellStyle name="AeE?A쪨??I1컐 CoE?  2" xfId="12658" xr:uid="{00000000-0005-0000-0000-00004F2B0000}"/>
    <cellStyle name="AeE?C?Ao_AoAUAy?C? " xfId="5267" xr:uid="{00000000-0005-0000-0000-0000502B0000}"/>
    <cellStyle name="AeE?F006-1A? " xfId="5268" xr:uid="{00000000-0005-0000-0000-0000512B0000}"/>
    <cellStyle name="AeE?F006-1A?  2" xfId="12659" xr:uid="{00000000-0005-0000-0000-0000522B0000}"/>
    <cellStyle name="AeE?F006-1A?  3" xfId="12660" xr:uid="{00000000-0005-0000-0000-0000532B0000}"/>
    <cellStyle name="AeE?F006-1A?  4" xfId="12661" xr:uid="{00000000-0005-0000-0000-0000542B0000}"/>
    <cellStyle name="AeE?F008-1A?  " xfId="5269" xr:uid="{00000000-0005-0000-0000-0000552B0000}"/>
    <cellStyle name="AeE?F008-1A?   2" xfId="12662" xr:uid="{00000000-0005-0000-0000-0000562B0000}"/>
    <cellStyle name="AeE?F008-1A?   3" xfId="12663" xr:uid="{00000000-0005-0000-0000-0000572B0000}"/>
    <cellStyle name="AeE?F008-1A?   4" xfId="12664" xr:uid="{00000000-0005-0000-0000-0000582B0000}"/>
    <cellStyle name="AeE?INQUIRY ???A?Ao " xfId="5270" xr:uid="{00000000-0005-0000-0000-0000592B0000}"/>
    <cellStyle name="AeE?INQUIRY ???A?Ao  2" xfId="12665" xr:uid="{00000000-0005-0000-0000-00005A2B0000}"/>
    <cellStyle name="AeE?T-100 ??o 4DR NB PHASE I " xfId="5271" xr:uid="{00000000-0005-0000-0000-00005B2B0000}"/>
    <cellStyle name="AeE?T-100 ??o 4DR NB PHASE I  2" xfId="12666" xr:uid="{00000000-0005-0000-0000-00005C2B0000}"/>
    <cellStyle name="AeE?T-100 AI?YAo?? TIMING " xfId="5272" xr:uid="{00000000-0005-0000-0000-00005D2B0000}"/>
    <cellStyle name="AeE?T-100 AI?YAo?? TIMING  2" xfId="12667" xr:uid="{00000000-0005-0000-0000-00005E2B0000}"/>
    <cellStyle name="AeE?V10 VARIATION MODEL SOP TIMING " xfId="5273" xr:uid="{00000000-0005-0000-0000-00005F2B0000}"/>
    <cellStyle name="AeE?V10 VARIATION MODEL SOP TIMING  2" xfId="12668" xr:uid="{00000000-0005-0000-0000-0000602B0000}"/>
    <cellStyle name="AeE?컐?췈??n_??A???" xfId="5274" xr:uid="{00000000-0005-0000-0000-0000612B0000}"/>
    <cellStyle name="AeE?퍈팫캻C?" xfId="5275" xr:uid="{00000000-0005-0000-0000-0000622B0000}"/>
    <cellStyle name="AeE?퍈팫캻C? 2" xfId="12669" xr:uid="{00000000-0005-0000-0000-0000632B0000}"/>
    <cellStyle name="AeE­_???«??Aa" xfId="5276" xr:uid="{00000000-0005-0000-0000-0000642B0000}"/>
    <cellStyle name="ÅëÈ­_¡Ú¾ÈÜ¬ Á¾ÇÕºñ±³ " xfId="12670" xr:uid="{00000000-0005-0000-0000-0000652B0000}"/>
    <cellStyle name="AeE­_´e¿iAaCI¿aA≫ " xfId="12671" xr:uid="{00000000-0005-0000-0000-0000662B0000}"/>
    <cellStyle name="ÅëÈ­_´Ü°èº° ±¸Ãà¾È" xfId="12672" xr:uid="{00000000-0005-0000-0000-0000672B0000}"/>
    <cellStyle name="AeE­_¿­¸° INT" xfId="12673" xr:uid="{00000000-0005-0000-0000-0000682B0000}"/>
    <cellStyle name="ÅëÈ­_±âÈ¹½ÇLAN(ÀüÁ¦Á¶°Ç)" xfId="5277" xr:uid="{00000000-0005-0000-0000-0000692B0000}"/>
    <cellStyle name="AeE­_±e?µ±?" xfId="5278" xr:uid="{00000000-0005-0000-0000-00006A2B0000}"/>
    <cellStyle name="ÅëÈ­_±è¿µ±æ" xfId="5279" xr:uid="{00000000-0005-0000-0000-00006B2B0000}"/>
    <cellStyle name="AeE­_»cA??c?A" xfId="5280" xr:uid="{00000000-0005-0000-0000-00006C2B0000}"/>
    <cellStyle name="ÅëÈ­_»çÀ¯¾ç½Ä" xfId="5281" xr:uid="{00000000-0005-0000-0000-00006D2B0000}"/>
    <cellStyle name="AeE­_°æAi≫cAc°i " xfId="12674" xr:uid="{00000000-0005-0000-0000-00006E2B0000}"/>
    <cellStyle name="ÅëÈ­_°ü¸®Ã¥ÀÓLABEL" xfId="5282" xr:uid="{00000000-0005-0000-0000-00006F2B0000}"/>
    <cellStyle name="AeE­_¼­½AAI¶÷_AoAO°eE¹ " xfId="12675" xr:uid="{00000000-0005-0000-0000-0000702B0000}"/>
    <cellStyle name="ÅëÈ­_¼­½ÄÀÏ¶÷_ÅõÀÔ°èÈ¹ " xfId="12676" xr:uid="{00000000-0005-0000-0000-0000712B0000}"/>
    <cellStyle name="AeE­_¼oAOCaA¤½A≫o " xfId="12677" xr:uid="{00000000-0005-0000-0000-0000722B0000}"/>
    <cellStyle name="ÅëÈ­_1.ÆÇ¸Å½ÇÀû " xfId="12678" xr:uid="{00000000-0005-0000-0000-0000732B0000}"/>
    <cellStyle name="AeE­_1.SUMMARY " xfId="12679" xr:uid="{00000000-0005-0000-0000-0000742B0000}"/>
    <cellStyle name="ÅëÈ­_1.SUMMARY " xfId="12680" xr:uid="{00000000-0005-0000-0000-0000752B0000}"/>
    <cellStyle name="AeE­_2.CONCEPT " xfId="12681" xr:uid="{00000000-0005-0000-0000-0000762B0000}"/>
    <cellStyle name="ÅëÈ­_2.CONCEPT " xfId="12682" xr:uid="{00000000-0005-0000-0000-0000772B0000}"/>
    <cellStyle name="AeE­_3.MSCHEDULE¿μ¹R " xfId="12683" xr:uid="{00000000-0005-0000-0000-0000782B0000}"/>
    <cellStyle name="ÅëÈ­_3PJTR°èÈ¹ " xfId="12684" xr:uid="{00000000-0005-0000-0000-0000792B0000}"/>
    <cellStyle name="AeE­_4 " xfId="12685" xr:uid="{00000000-0005-0000-0000-00007A2B0000}"/>
    <cellStyle name="ÅëÈ­_4 " xfId="12686" xr:uid="{00000000-0005-0000-0000-00007B2B0000}"/>
    <cellStyle name="AeE­_6-3°æAi·A " xfId="12687" xr:uid="{00000000-0005-0000-0000-00007C2B0000}"/>
    <cellStyle name="ÅëÈ­_6-3°æÀï·Â " xfId="12688" xr:uid="{00000000-0005-0000-0000-00007D2B0000}"/>
    <cellStyle name="AeE­_6-3°æAi·A _±¸¸A½CAu " xfId="12689" xr:uid="{00000000-0005-0000-0000-00007E2B0000}"/>
    <cellStyle name="ÅëÈ­_7.MASTER SCHEDULE " xfId="12690" xr:uid="{00000000-0005-0000-0000-00007F2B0000}"/>
    <cellStyle name="AeE­_96°eE¹ " xfId="12691" xr:uid="{00000000-0005-0000-0000-0000802B0000}"/>
    <cellStyle name="ÅëÈ­_96°èÈ¹ " xfId="12692" xr:uid="{00000000-0005-0000-0000-0000812B0000}"/>
    <cellStyle name="AeE­_96¾Æ½OBD " xfId="12693" xr:uid="{00000000-0005-0000-0000-0000822B0000}"/>
    <cellStyle name="ÅëÈ­_97³âµµ ÇÁ·ÎÁ§Æ® ÇöÈ²" xfId="5283" xr:uid="{00000000-0005-0000-0000-0000832B0000}"/>
    <cellStyle name="AeE­_A?·®?iCa" xfId="5284" xr:uid="{00000000-0005-0000-0000-0000842B0000}"/>
    <cellStyle name="ÅëÈ­_À¯Çüº°ÀüÃ¼(¿ï»ê°øÀå)  " xfId="12694" xr:uid="{00000000-0005-0000-0000-0000852B0000}"/>
    <cellStyle name="AeE­_A÷·E_CO¸RE­¾E " xfId="12695" xr:uid="{00000000-0005-0000-0000-0000862B0000}"/>
    <cellStyle name="ÅëÈ­_ÃâÇÏ¿äÃ»" xfId="5285" xr:uid="{00000000-0005-0000-0000-0000872B0000}"/>
    <cellStyle name="AeE­_AI¿ø¹× A¶A÷(96.5.2.) " xfId="12696" xr:uid="{00000000-0005-0000-0000-0000882B0000}"/>
    <cellStyle name="ÅëÈ­_ÀÎ¿ø¹× Á¶Á÷(96.5.2.) " xfId="12697" xr:uid="{00000000-0005-0000-0000-0000892B0000}"/>
    <cellStyle name="AeE­_AI¿ø¹× A¶A÷(96.5.2.) _±¸¸A½CAu " xfId="12698" xr:uid="{00000000-0005-0000-0000-00008A2B0000}"/>
    <cellStyle name="ÅëÈ­_ÃÑ°ýÇ¥ " xfId="12699" xr:uid="{00000000-0005-0000-0000-00008B2B0000}"/>
    <cellStyle name="AeE­_AN°yº¸°i-Aß°¡Ay°¨ " xfId="12700" xr:uid="{00000000-0005-0000-0000-00008C2B0000}"/>
    <cellStyle name="ÅëÈ­_ÁÖ°£¾÷¹«º¸°í¾ç½Ä" xfId="5286" xr:uid="{00000000-0005-0000-0000-00008D2B0000}"/>
    <cellStyle name="AeE­_CLAIM1" xfId="5287" xr:uid="{00000000-0005-0000-0000-00008E2B0000}"/>
    <cellStyle name="ÅëÈ­_CLAIM1" xfId="5288" xr:uid="{00000000-0005-0000-0000-00008F2B0000}"/>
    <cellStyle name="AeE­_CLAIM1 2" xfId="12701" xr:uid="{00000000-0005-0000-0000-0000902B0000}"/>
    <cellStyle name="ÅëÈ­_CLAIM1 2" xfId="12702" xr:uid="{00000000-0005-0000-0000-0000912B0000}"/>
    <cellStyle name="AeE­_CLAIM1 3" xfId="12703" xr:uid="{00000000-0005-0000-0000-0000922B0000}"/>
    <cellStyle name="ÅëÈ­_CLAIM1 3" xfId="12704" xr:uid="{00000000-0005-0000-0000-0000932B0000}"/>
    <cellStyle name="AeE­_CLAIM1 4" xfId="12705" xr:uid="{00000000-0005-0000-0000-0000942B0000}"/>
    <cellStyle name="ÅëÈ­_CLAIM1 4" xfId="12706" xr:uid="{00000000-0005-0000-0000-0000952B0000}"/>
    <cellStyle name="AeE­_CLAIM1 5" xfId="12707" xr:uid="{00000000-0005-0000-0000-0000962B0000}"/>
    <cellStyle name="ÅëÈ­_CLAIM1 5" xfId="12708" xr:uid="{00000000-0005-0000-0000-0000972B0000}"/>
    <cellStyle name="AeE­_CLAIM1 6" xfId="12709" xr:uid="{00000000-0005-0000-0000-0000982B0000}"/>
    <cellStyle name="ÅëÈ­_CLAIM1 6" xfId="12710" xr:uid="{00000000-0005-0000-0000-0000992B0000}"/>
    <cellStyle name="AeE­_CLAIM1 7" xfId="12711" xr:uid="{00000000-0005-0000-0000-00009A2B0000}"/>
    <cellStyle name="ÅëÈ­_CLAIM1 7" xfId="12712" xr:uid="{00000000-0005-0000-0000-00009B2B0000}"/>
    <cellStyle name="AeE­_CLAIM1 8" xfId="12713" xr:uid="{00000000-0005-0000-0000-00009C2B0000}"/>
    <cellStyle name="ÅëÈ­_CLAIM1 8" xfId="12714" xr:uid="{00000000-0005-0000-0000-00009D2B0000}"/>
    <cellStyle name="AeE­_CLAIM1 9" xfId="12715" xr:uid="{00000000-0005-0000-0000-00009E2B0000}"/>
    <cellStyle name="ÅëÈ­_CLAIM1 9" xfId="12716" xr:uid="{00000000-0005-0000-0000-00009F2B0000}"/>
    <cellStyle name="AeE­_CLAIM1_bizness plan 2008 (version 1)" xfId="5289" xr:uid="{00000000-0005-0000-0000-0000A02B0000}"/>
    <cellStyle name="ÅëÈ­_CLAIM1_bizness plan 2008 (version 1)" xfId="5290" xr:uid="{00000000-0005-0000-0000-0000A12B0000}"/>
    <cellStyle name="AeE­_CLAIM1_bizness plan 2008 (version 1) 2" xfId="12717" xr:uid="{00000000-0005-0000-0000-0000A22B0000}"/>
    <cellStyle name="ÅëÈ­_CLAIM1_bizness plan 2008 (version 1) 2" xfId="12718" xr:uid="{00000000-0005-0000-0000-0000A32B0000}"/>
    <cellStyle name="AeE­_CLAIM1_bizness plan 2008 (version 1) 3" xfId="12719" xr:uid="{00000000-0005-0000-0000-0000A42B0000}"/>
    <cellStyle name="ÅëÈ­_CLAIM1_bizness plan 2008 (version 1) 3" xfId="12720" xr:uid="{00000000-0005-0000-0000-0000A52B0000}"/>
    <cellStyle name="AeE­_CLAIM1_bizness plan 2008 (version 1) 4" xfId="12721" xr:uid="{00000000-0005-0000-0000-0000A62B0000}"/>
    <cellStyle name="ÅëÈ­_CLAIM1_bizness plan 2008 (version 1) 4" xfId="12722" xr:uid="{00000000-0005-0000-0000-0000A72B0000}"/>
    <cellStyle name="AeE­_CLAIM1_bizness plan 2008 (version 1) 5" xfId="12723" xr:uid="{00000000-0005-0000-0000-0000A82B0000}"/>
    <cellStyle name="ÅëÈ­_CLAIM1_bizness plan 2008 (version 1) 5" xfId="12724" xr:uid="{00000000-0005-0000-0000-0000A92B0000}"/>
    <cellStyle name="AeE­_CLAIM1_bizness plan 2008 (version 1) 6" xfId="12725" xr:uid="{00000000-0005-0000-0000-0000AA2B0000}"/>
    <cellStyle name="ÅëÈ­_CLAIM1_bizness plan 2008 (version 1) 6" xfId="12726" xr:uid="{00000000-0005-0000-0000-0000AB2B0000}"/>
    <cellStyle name="AeE­_CLAIM1_bizness plan 2008 (version 1) 7" xfId="12727" xr:uid="{00000000-0005-0000-0000-0000AC2B0000}"/>
    <cellStyle name="ÅëÈ­_CLAIM1_bizness plan 2008 (version 1) 7" xfId="12728" xr:uid="{00000000-0005-0000-0000-0000AD2B0000}"/>
    <cellStyle name="AeE­_CLAIM1_Динамика и разбивка по кв  БП на 2011г (16.06.11г)" xfId="12729" xr:uid="{00000000-0005-0000-0000-0000AE2B0000}"/>
    <cellStyle name="ÅëÈ­_CLAIM1_Динамика и разбивка по кв  БП на 2011г (16.06.11г)" xfId="12730" xr:uid="{00000000-0005-0000-0000-0000AF2B0000}"/>
    <cellStyle name="AeE­_CLAIM1_Импорт- 2008 Биз-план АКxls" xfId="5291" xr:uid="{00000000-0005-0000-0000-0000B02B0000}"/>
    <cellStyle name="ÅëÈ­_CLAIM1_Импорт- 2008 Биз-план АКxls" xfId="5292" xr:uid="{00000000-0005-0000-0000-0000B12B0000}"/>
    <cellStyle name="AeE­_CLAIM1_Импорт- 2008 Биз-план АКxls (2)" xfId="5293" xr:uid="{00000000-0005-0000-0000-0000B22B0000}"/>
    <cellStyle name="ÅëÈ­_CLAIM1_Импорт- 2008 Биз-план АКxls (2)" xfId="5294" xr:uid="{00000000-0005-0000-0000-0000B32B0000}"/>
    <cellStyle name="AeE­_CLAIM1_Импорт- 2008 Биз-план АКxls (2) 2" xfId="12731" xr:uid="{00000000-0005-0000-0000-0000B42B0000}"/>
    <cellStyle name="ÅëÈ­_CLAIM1_Импорт- 2008 Биз-план АКxls (2) 2" xfId="12732" xr:uid="{00000000-0005-0000-0000-0000B52B0000}"/>
    <cellStyle name="AeE­_CLAIM1_Импорт- 2008 Биз-план АКxls (2) 3" xfId="12733" xr:uid="{00000000-0005-0000-0000-0000B62B0000}"/>
    <cellStyle name="ÅëÈ­_CLAIM1_Импорт- 2008 Биз-план АКxls (2) 3" xfId="12734" xr:uid="{00000000-0005-0000-0000-0000B72B0000}"/>
    <cellStyle name="AeE­_CLAIM1_Импорт- 2008 Биз-план АКxls (2) 4" xfId="12735" xr:uid="{00000000-0005-0000-0000-0000B82B0000}"/>
    <cellStyle name="ÅëÈ­_CLAIM1_Импорт- 2008 Биз-план АКxls (2) 4" xfId="12736" xr:uid="{00000000-0005-0000-0000-0000B92B0000}"/>
    <cellStyle name="AeE­_CLAIM1_Импорт- 2008 Биз-план АКxls (2) 5" xfId="12737" xr:uid="{00000000-0005-0000-0000-0000BA2B0000}"/>
    <cellStyle name="ÅëÈ­_CLAIM1_Импорт- 2008 Биз-план АКxls (2) 5" xfId="12738" xr:uid="{00000000-0005-0000-0000-0000BB2B0000}"/>
    <cellStyle name="AeE­_CLAIM1_Импорт- 2008 Биз-план АКxls (2) 6" xfId="12739" xr:uid="{00000000-0005-0000-0000-0000BC2B0000}"/>
    <cellStyle name="ÅëÈ­_CLAIM1_Импорт- 2008 Биз-план АКxls (2) 6" xfId="12740" xr:uid="{00000000-0005-0000-0000-0000BD2B0000}"/>
    <cellStyle name="AeE­_CLAIM1_Импорт- 2008 Биз-план АКxls (2) 7" xfId="12741" xr:uid="{00000000-0005-0000-0000-0000BE2B0000}"/>
    <cellStyle name="ÅëÈ­_CLAIM1_Импорт- 2008 Биз-план АКxls (2) 7" xfId="12742" xr:uid="{00000000-0005-0000-0000-0000BF2B0000}"/>
    <cellStyle name="AeE­_CLAIM1_Импорт- 2008 Биз-план АКxls 2" xfId="12743" xr:uid="{00000000-0005-0000-0000-0000C02B0000}"/>
    <cellStyle name="ÅëÈ­_CLAIM1_Импорт- 2008 Биз-план АКxls 2" xfId="12744" xr:uid="{00000000-0005-0000-0000-0000C12B0000}"/>
    <cellStyle name="AeE­_CLAIM1_Импорт- 2008 Биз-план АКxls 3" xfId="12745" xr:uid="{00000000-0005-0000-0000-0000C22B0000}"/>
    <cellStyle name="ÅëÈ­_CLAIM1_Импорт- 2008 Биз-план АКxls 3" xfId="12746" xr:uid="{00000000-0005-0000-0000-0000C32B0000}"/>
    <cellStyle name="AeE­_CLAIM1_Импорт- 2008 Биз-план АКxls 4" xfId="12747" xr:uid="{00000000-0005-0000-0000-0000C42B0000}"/>
    <cellStyle name="ÅëÈ­_CLAIM1_Импорт- 2008 Биз-план АКxls 4" xfId="12748" xr:uid="{00000000-0005-0000-0000-0000C52B0000}"/>
    <cellStyle name="AeE­_CLAIM1_Импорт- 2008 Биз-план АКxls 5" xfId="12749" xr:uid="{00000000-0005-0000-0000-0000C62B0000}"/>
    <cellStyle name="ÅëÈ­_CLAIM1_Импорт- 2008 Биз-план АКxls 5" xfId="12750" xr:uid="{00000000-0005-0000-0000-0000C72B0000}"/>
    <cellStyle name="AeE­_CLAIM1_Импорт- 2008 Биз-план АКxls 6" xfId="12751" xr:uid="{00000000-0005-0000-0000-0000C82B0000}"/>
    <cellStyle name="ÅëÈ­_CLAIM1_Импорт- 2008 Биз-план АКxls 6" xfId="12752" xr:uid="{00000000-0005-0000-0000-0000C92B0000}"/>
    <cellStyle name="AeE­_CLAIM1_Импорт- 2008 Биз-план АКxls 7" xfId="12753" xr:uid="{00000000-0005-0000-0000-0000CA2B0000}"/>
    <cellStyle name="ÅëÈ­_CLAIM1_Импорт- 2008 Биз-план АКxls 7" xfId="12754" xr:uid="{00000000-0005-0000-0000-0000CB2B0000}"/>
    <cellStyle name="AeE­_CLAIM1_Калькуляция (шаблон)" xfId="12755" xr:uid="{00000000-0005-0000-0000-0000CC2B0000}"/>
    <cellStyle name="ÅëÈ­_CLAIM1_Калькуляция (шаблон)" xfId="12756" xr:uid="{00000000-0005-0000-0000-0000CD2B0000}"/>
    <cellStyle name="AeE­_CLAIM1_Калькуляция (шаблон) 2" xfId="12757" xr:uid="{00000000-0005-0000-0000-0000CE2B0000}"/>
    <cellStyle name="ÅëÈ­_CLAIM1_Калькуляция (шаблон) 2" xfId="12758" xr:uid="{00000000-0005-0000-0000-0000CF2B0000}"/>
    <cellStyle name="AeE­_CLAIM1_Калькуляция (шаблон) 3" xfId="12759" xr:uid="{00000000-0005-0000-0000-0000D02B0000}"/>
    <cellStyle name="ÅëÈ­_CLAIM1_Калькуляция (шаблон) 3" xfId="12760" xr:uid="{00000000-0005-0000-0000-0000D12B0000}"/>
    <cellStyle name="AeE­_CLAIM1_Новый график к допсоглашению №5" xfId="12761" xr:uid="{00000000-0005-0000-0000-0000D22B0000}"/>
    <cellStyle name="ÅëÈ­_CLAIM1_Новый график к допсоглашению №5" xfId="12762" xr:uid="{00000000-0005-0000-0000-0000D32B0000}"/>
    <cellStyle name="AeE­_CLAIM1_Оборотный (2)" xfId="5295" xr:uid="{00000000-0005-0000-0000-0000D42B0000}"/>
    <cellStyle name="ÅëÈ­_CLAIM1_Оборотный (2)" xfId="5296" xr:uid="{00000000-0005-0000-0000-0000D52B0000}"/>
    <cellStyle name="AeE­_CLAIM1_Оборотный (2) 2" xfId="12763" xr:uid="{00000000-0005-0000-0000-0000D62B0000}"/>
    <cellStyle name="ÅëÈ­_CLAIM1_Оборотный (2) 2" xfId="12764" xr:uid="{00000000-0005-0000-0000-0000D72B0000}"/>
    <cellStyle name="AeE­_CLAIM1_Оборотный (2) 3" xfId="12765" xr:uid="{00000000-0005-0000-0000-0000D82B0000}"/>
    <cellStyle name="ÅëÈ­_CLAIM1_Оборотный (2) 3" xfId="12766" xr:uid="{00000000-0005-0000-0000-0000D92B0000}"/>
    <cellStyle name="AeE­_CLAIM1_Оборотный (2) 4" xfId="12767" xr:uid="{00000000-0005-0000-0000-0000DA2B0000}"/>
    <cellStyle name="ÅëÈ­_CLAIM1_Оборотный (2) 4" xfId="12768" xr:uid="{00000000-0005-0000-0000-0000DB2B0000}"/>
    <cellStyle name="AeE­_CLAIM1_Оборотный (2) 5" xfId="12769" xr:uid="{00000000-0005-0000-0000-0000DC2B0000}"/>
    <cellStyle name="ÅëÈ­_CLAIM1_Оборотный (2) 5" xfId="12770" xr:uid="{00000000-0005-0000-0000-0000DD2B0000}"/>
    <cellStyle name="AeE­_CLAIM1_Оборотный (2) 6" xfId="12771" xr:uid="{00000000-0005-0000-0000-0000DE2B0000}"/>
    <cellStyle name="ÅëÈ­_CLAIM1_Оборотный (2) 6" xfId="12772" xr:uid="{00000000-0005-0000-0000-0000DF2B0000}"/>
    <cellStyle name="AeE­_CLAIM1_Оборотный (2) 7" xfId="12773" xr:uid="{00000000-0005-0000-0000-0000E02B0000}"/>
    <cellStyle name="ÅëÈ­_CLAIM1_Оборотный (2) 7" xfId="12774" xr:uid="{00000000-0005-0000-0000-0000E12B0000}"/>
    <cellStyle name="AeE­_CLAIM1_Пр разв на 2008г  2011года (8%) 192 03.12.07" xfId="5297" xr:uid="{00000000-0005-0000-0000-0000E22B0000}"/>
    <cellStyle name="ÅëÈ­_CLAIM1_Пр разв на 2008г  2011года (8%) 192 03.12.07" xfId="5298" xr:uid="{00000000-0005-0000-0000-0000E32B0000}"/>
    <cellStyle name="AeE­_CLAIM1_Пр разв на 2008г  2011года (8%) 192 03.12.07 2" xfId="12775" xr:uid="{00000000-0005-0000-0000-0000E42B0000}"/>
    <cellStyle name="ÅëÈ­_CLAIM1_Пр разв на 2008г  2011года (8%) 192 03.12.07 2" xfId="12776" xr:uid="{00000000-0005-0000-0000-0000E52B0000}"/>
    <cellStyle name="AeE­_CLAIM1_Пр разв на 2008г  2011года (8%) 192 03.12.07 3" xfId="12777" xr:uid="{00000000-0005-0000-0000-0000E62B0000}"/>
    <cellStyle name="ÅëÈ­_CLAIM1_Пр разв на 2008г  2011года (8%) 192 03.12.07 3" xfId="12778" xr:uid="{00000000-0005-0000-0000-0000E72B0000}"/>
    <cellStyle name="AeE­_CLAIM1_Пр разв на 2008г  2011года (8%) 192 03.12.07 4" xfId="12779" xr:uid="{00000000-0005-0000-0000-0000E82B0000}"/>
    <cellStyle name="ÅëÈ­_CLAIM1_Пр разв на 2008г  2011года (8%) 192 03.12.07 4" xfId="12780" xr:uid="{00000000-0005-0000-0000-0000E92B0000}"/>
    <cellStyle name="AeE­_CLAIM1_Пр разв на 2008г  2011года (8%) 192 03.12.07 5" xfId="12781" xr:uid="{00000000-0005-0000-0000-0000EA2B0000}"/>
    <cellStyle name="ÅëÈ­_CLAIM1_Пр разв на 2008г  2011года (8%) 192 03.12.07 5" xfId="12782" xr:uid="{00000000-0005-0000-0000-0000EB2B0000}"/>
    <cellStyle name="AeE­_CLAIM1_Пр разв на 2008г  2011года (8%) 192 03.12.07 6" xfId="12783" xr:uid="{00000000-0005-0000-0000-0000EC2B0000}"/>
    <cellStyle name="ÅëÈ­_CLAIM1_Пр разв на 2008г  2011года (8%) 192 03.12.07 6" xfId="12784" xr:uid="{00000000-0005-0000-0000-0000ED2B0000}"/>
    <cellStyle name="AeE­_CLAIM1_Пр разв на 2008г  2011года (8%) 192 03.12.07 7" xfId="12785" xr:uid="{00000000-0005-0000-0000-0000EE2B0000}"/>
    <cellStyle name="ÅëÈ­_CLAIM1_Пр разв на 2008г  2011года (8%) 192 03.12.07 7" xfId="12786" xr:uid="{00000000-0005-0000-0000-0000EF2B0000}"/>
    <cellStyle name="AeE­_CLAIM1_Пр разв на 2008г  2011года (8%) 197 03.12.07" xfId="5299" xr:uid="{00000000-0005-0000-0000-0000F02B0000}"/>
    <cellStyle name="ÅëÈ­_CLAIM1_Пр разв на 2008г  2011года (8%) 197 03.12.07" xfId="5300" xr:uid="{00000000-0005-0000-0000-0000F12B0000}"/>
    <cellStyle name="AeE­_CLAIM1_Пр разв на 2008г  2011года (8%) 197 03.12.07 2" xfId="12787" xr:uid="{00000000-0005-0000-0000-0000F22B0000}"/>
    <cellStyle name="ÅëÈ­_CLAIM1_Пр разв на 2008г  2011года (8%) 197 03.12.07 2" xfId="12788" xr:uid="{00000000-0005-0000-0000-0000F32B0000}"/>
    <cellStyle name="AeE­_CLAIM1_Пр разв на 2008г  2011года (8%) 197 03.12.07 3" xfId="12789" xr:uid="{00000000-0005-0000-0000-0000F42B0000}"/>
    <cellStyle name="ÅëÈ­_CLAIM1_Пр разв на 2008г  2011года (8%) 197 03.12.07 3" xfId="12790" xr:uid="{00000000-0005-0000-0000-0000F52B0000}"/>
    <cellStyle name="AeE­_CLAIM1_Пр разв на 2008г  2011года (8%) 197 03.12.07 4" xfId="12791" xr:uid="{00000000-0005-0000-0000-0000F62B0000}"/>
    <cellStyle name="ÅëÈ­_CLAIM1_Пр разв на 2008г  2011года (8%) 197 03.12.07 4" xfId="12792" xr:uid="{00000000-0005-0000-0000-0000F72B0000}"/>
    <cellStyle name="AeE­_CLAIM1_Пр разв на 2008г  2011года (8%) 197 03.12.07 5" xfId="12793" xr:uid="{00000000-0005-0000-0000-0000F82B0000}"/>
    <cellStyle name="ÅëÈ­_CLAIM1_Пр разв на 2008г  2011года (8%) 197 03.12.07 5" xfId="12794" xr:uid="{00000000-0005-0000-0000-0000F92B0000}"/>
    <cellStyle name="AeE­_CLAIM1_Пр разв на 2008г  2011года (8%) 197 03.12.07 6" xfId="12795" xr:uid="{00000000-0005-0000-0000-0000FA2B0000}"/>
    <cellStyle name="ÅëÈ­_CLAIM1_Пр разв на 2008г  2011года (8%) 197 03.12.07 6" xfId="12796" xr:uid="{00000000-0005-0000-0000-0000FB2B0000}"/>
    <cellStyle name="AeE­_CLAIM1_Пр разв на 2008г  2011года (8%) 197 03.12.07 7" xfId="12797" xr:uid="{00000000-0005-0000-0000-0000FC2B0000}"/>
    <cellStyle name="ÅëÈ­_CLAIM1_Пр разв на 2008г  2011года (8%) 197 03.12.07 7" xfId="12798" xr:uid="{00000000-0005-0000-0000-0000FD2B0000}"/>
    <cellStyle name="AeE­_CLAIM1_Приложение к Доп Согл" xfId="12799" xr:uid="{00000000-0005-0000-0000-0000FE2B0000}"/>
    <cellStyle name="ÅëÈ­_CLAIM1_Приложение к Доп Согл" xfId="12800" xr:uid="{00000000-0005-0000-0000-0000FF2B0000}"/>
    <cellStyle name="AeE­_CLAIM1_ТЭО 195000 БП 2008 1% рент 23% пов цен" xfId="5301" xr:uid="{00000000-0005-0000-0000-0000002C0000}"/>
    <cellStyle name="ÅëÈ­_CLAIM1_ТЭО 195000 БП 2008 1% рент 23% пов цен" xfId="5302" xr:uid="{00000000-0005-0000-0000-0000012C0000}"/>
    <cellStyle name="AeE­_CLAIM1_ТЭО 195000 БП 2008 1% рент 23% пов цен 2" xfId="12801" xr:uid="{00000000-0005-0000-0000-0000022C0000}"/>
    <cellStyle name="ÅëÈ­_CLAIM1_ТЭО 195000 БП 2008 1% рент 23% пов цен 2" xfId="12802" xr:uid="{00000000-0005-0000-0000-0000032C0000}"/>
    <cellStyle name="AeE­_CLAIM1_ТЭО 195000 БП 2008 1% рент 23% пов цен 3" xfId="12803" xr:uid="{00000000-0005-0000-0000-0000042C0000}"/>
    <cellStyle name="ÅëÈ­_CLAIM1_ТЭО 195000 БП 2008 1% рент 23% пов цен 3" xfId="12804" xr:uid="{00000000-0005-0000-0000-0000052C0000}"/>
    <cellStyle name="AeE­_CLAIM1_ТЭО 195000 БП 2008 1% рент 23% пов цен 4" xfId="12805" xr:uid="{00000000-0005-0000-0000-0000062C0000}"/>
    <cellStyle name="ÅëÈ­_CLAIM1_ТЭО 195000 БП 2008 1% рент 23% пов цен 4" xfId="12806" xr:uid="{00000000-0005-0000-0000-0000072C0000}"/>
    <cellStyle name="AeE­_CLAIM1_ТЭО 195000 БП 2008 1% рент 23% пов цен 5" xfId="12807" xr:uid="{00000000-0005-0000-0000-0000082C0000}"/>
    <cellStyle name="ÅëÈ­_CLAIM1_ТЭО 195000 БП 2008 1% рент 23% пов цен 5" xfId="12808" xr:uid="{00000000-0005-0000-0000-0000092C0000}"/>
    <cellStyle name="AeE­_CLAIM1_ТЭО 195000 БП 2008 1% рент 23% пов цен 6" xfId="12809" xr:uid="{00000000-0005-0000-0000-00000A2C0000}"/>
    <cellStyle name="ÅëÈ­_CLAIM1_ТЭО 195000 БП 2008 1% рент 23% пов цен 6" xfId="12810" xr:uid="{00000000-0005-0000-0000-00000B2C0000}"/>
    <cellStyle name="AeE­_CLAIM1_ТЭО 195000 БП 2008 1% рент 23% пов цен 7" xfId="12811" xr:uid="{00000000-0005-0000-0000-00000C2C0000}"/>
    <cellStyle name="ÅëÈ­_CLAIM1_ТЭО 195000 БП 2008 1% рент 23% пов цен 7" xfId="12812" xr:uid="{00000000-0005-0000-0000-00000D2C0000}"/>
    <cellStyle name="AeE­_CLAIM1_ТЭО 205000 БП 2008 1% рент 23% пов цен" xfId="5303" xr:uid="{00000000-0005-0000-0000-00000E2C0000}"/>
    <cellStyle name="ÅëÈ­_CLAIM1_ТЭО 205000 БП 2008 1% рент 23% пов цен" xfId="5304" xr:uid="{00000000-0005-0000-0000-00000F2C0000}"/>
    <cellStyle name="AeE­_CLAIM1_ТЭО 205000 БП 2008 1% рент 23% пов цен 2" xfId="12813" xr:uid="{00000000-0005-0000-0000-0000102C0000}"/>
    <cellStyle name="ÅëÈ­_CLAIM1_ТЭО 205000 БП 2008 1% рент 23% пов цен 2" xfId="12814" xr:uid="{00000000-0005-0000-0000-0000112C0000}"/>
    <cellStyle name="AeE­_CLAIM1_ТЭО 205000 БП 2008 1% рент 23% пов цен 3" xfId="12815" xr:uid="{00000000-0005-0000-0000-0000122C0000}"/>
    <cellStyle name="ÅëÈ­_CLAIM1_ТЭО 205000 БП 2008 1% рент 23% пов цен 3" xfId="12816" xr:uid="{00000000-0005-0000-0000-0000132C0000}"/>
    <cellStyle name="AeE­_CLAIM1_ТЭО 205000 БП 2008 1% рент 23% пов цен 4" xfId="12817" xr:uid="{00000000-0005-0000-0000-0000142C0000}"/>
    <cellStyle name="ÅëÈ­_CLAIM1_ТЭО 205000 БП 2008 1% рент 23% пов цен 4" xfId="12818" xr:uid="{00000000-0005-0000-0000-0000152C0000}"/>
    <cellStyle name="AeE­_CLAIM1_ТЭО 205000 БП 2008 1% рент 23% пов цен 5" xfId="12819" xr:uid="{00000000-0005-0000-0000-0000162C0000}"/>
    <cellStyle name="ÅëÈ­_CLAIM1_ТЭО 205000 БП 2008 1% рент 23% пов цен 5" xfId="12820" xr:uid="{00000000-0005-0000-0000-0000172C0000}"/>
    <cellStyle name="AeE­_CLAIM1_ТЭО 205000 БП 2008 1% рент 23% пов цен 6" xfId="12821" xr:uid="{00000000-0005-0000-0000-0000182C0000}"/>
    <cellStyle name="ÅëÈ­_CLAIM1_ТЭО 205000 БП 2008 1% рент 23% пов цен 6" xfId="12822" xr:uid="{00000000-0005-0000-0000-0000192C0000}"/>
    <cellStyle name="AeE­_CLAIM1_ТЭО 205000 БП 2008 1% рент 23% пов цен 7" xfId="12823" xr:uid="{00000000-0005-0000-0000-00001A2C0000}"/>
    <cellStyle name="ÅëÈ­_CLAIM1_ТЭО 205000 БП 2008 1% рент 23% пов цен 7" xfId="12824" xr:uid="{00000000-0005-0000-0000-00001B2C0000}"/>
    <cellStyle name="AeE­_Co??±?A " xfId="5305" xr:uid="{00000000-0005-0000-0000-00001C2C0000}"/>
    <cellStyle name="ÅëÈ­_Çö¾÷±³À°" xfId="5306" xr:uid="{00000000-0005-0000-0000-00001D2C0000}"/>
    <cellStyle name="AeE­_CODE" xfId="5307" xr:uid="{00000000-0005-0000-0000-00001E2C0000}"/>
    <cellStyle name="ÅëÈ­_CODE" xfId="5308" xr:uid="{00000000-0005-0000-0000-00001F2C0000}"/>
    <cellStyle name="AeE­_CODE (2)" xfId="5309" xr:uid="{00000000-0005-0000-0000-0000202C0000}"/>
    <cellStyle name="ÅëÈ­_CODE (2)" xfId="5310" xr:uid="{00000000-0005-0000-0000-0000212C0000}"/>
    <cellStyle name="AeE­_CODE (2) 2" xfId="12825" xr:uid="{00000000-0005-0000-0000-0000222C0000}"/>
    <cellStyle name="ÅëÈ­_CODE (2) 2" xfId="12826" xr:uid="{00000000-0005-0000-0000-0000232C0000}"/>
    <cellStyle name="AeE­_CODE (2) 3" xfId="12827" xr:uid="{00000000-0005-0000-0000-0000242C0000}"/>
    <cellStyle name="ÅëÈ­_CODE (2) 3" xfId="12828" xr:uid="{00000000-0005-0000-0000-0000252C0000}"/>
    <cellStyle name="AeE­_CODE (2) 4" xfId="12829" xr:uid="{00000000-0005-0000-0000-0000262C0000}"/>
    <cellStyle name="ÅëÈ­_CODE (2) 4" xfId="12830" xr:uid="{00000000-0005-0000-0000-0000272C0000}"/>
    <cellStyle name="AeE­_CODE (2) 5" xfId="12831" xr:uid="{00000000-0005-0000-0000-0000282C0000}"/>
    <cellStyle name="ÅëÈ­_CODE (2) 5" xfId="12832" xr:uid="{00000000-0005-0000-0000-0000292C0000}"/>
    <cellStyle name="AeE­_CODE (2) 6" xfId="12833" xr:uid="{00000000-0005-0000-0000-00002A2C0000}"/>
    <cellStyle name="ÅëÈ­_CODE (2) 6" xfId="12834" xr:uid="{00000000-0005-0000-0000-00002B2C0000}"/>
    <cellStyle name="AeE­_CODE (2) 7" xfId="12835" xr:uid="{00000000-0005-0000-0000-00002C2C0000}"/>
    <cellStyle name="ÅëÈ­_CODE (2) 7" xfId="12836" xr:uid="{00000000-0005-0000-0000-00002D2C0000}"/>
    <cellStyle name="AeE­_CODE (2) 8" xfId="12837" xr:uid="{00000000-0005-0000-0000-00002E2C0000}"/>
    <cellStyle name="ÅëÈ­_CODE (2) 8" xfId="12838" xr:uid="{00000000-0005-0000-0000-00002F2C0000}"/>
    <cellStyle name="AeE­_CODE (2) 9" xfId="12839" xr:uid="{00000000-0005-0000-0000-0000302C0000}"/>
    <cellStyle name="ÅëÈ­_CODE (2) 9" xfId="12840" xr:uid="{00000000-0005-0000-0000-0000312C0000}"/>
    <cellStyle name="AeE­_CODE (2)_bizness plan 2008 (version 1)" xfId="5311" xr:uid="{00000000-0005-0000-0000-0000322C0000}"/>
    <cellStyle name="ÅëÈ­_CODE (2)_bizness plan 2008 (version 1)" xfId="5312" xr:uid="{00000000-0005-0000-0000-0000332C0000}"/>
    <cellStyle name="AeE­_CODE (2)_bizness plan 2008 (version 1) 2" xfId="12841" xr:uid="{00000000-0005-0000-0000-0000342C0000}"/>
    <cellStyle name="ÅëÈ­_CODE (2)_bizness plan 2008 (version 1) 2" xfId="12842" xr:uid="{00000000-0005-0000-0000-0000352C0000}"/>
    <cellStyle name="AeE­_CODE (2)_bizness plan 2008 (version 1) 3" xfId="12843" xr:uid="{00000000-0005-0000-0000-0000362C0000}"/>
    <cellStyle name="ÅëÈ­_CODE (2)_bizness plan 2008 (version 1) 3" xfId="12844" xr:uid="{00000000-0005-0000-0000-0000372C0000}"/>
    <cellStyle name="AeE­_CODE (2)_bizness plan 2008 (version 1) 4" xfId="12845" xr:uid="{00000000-0005-0000-0000-0000382C0000}"/>
    <cellStyle name="ÅëÈ­_CODE (2)_bizness plan 2008 (version 1) 4" xfId="12846" xr:uid="{00000000-0005-0000-0000-0000392C0000}"/>
    <cellStyle name="AeE­_CODE (2)_bizness plan 2008 (version 1) 5" xfId="12847" xr:uid="{00000000-0005-0000-0000-00003A2C0000}"/>
    <cellStyle name="ÅëÈ­_CODE (2)_bizness plan 2008 (version 1) 5" xfId="12848" xr:uid="{00000000-0005-0000-0000-00003B2C0000}"/>
    <cellStyle name="AeE­_CODE (2)_bizness plan 2008 (version 1) 6" xfId="12849" xr:uid="{00000000-0005-0000-0000-00003C2C0000}"/>
    <cellStyle name="ÅëÈ­_CODE (2)_bizness plan 2008 (version 1) 6" xfId="12850" xr:uid="{00000000-0005-0000-0000-00003D2C0000}"/>
    <cellStyle name="AeE­_CODE (2)_bizness plan 2008 (version 1) 7" xfId="12851" xr:uid="{00000000-0005-0000-0000-00003E2C0000}"/>
    <cellStyle name="ÅëÈ­_CODE (2)_bizness plan 2008 (version 1) 7" xfId="12852" xr:uid="{00000000-0005-0000-0000-00003F2C0000}"/>
    <cellStyle name="AeE­_CODE (2)_Динамика и разбивка по кв  БП на 2011г (16.06.11г)" xfId="12853" xr:uid="{00000000-0005-0000-0000-0000402C0000}"/>
    <cellStyle name="ÅëÈ­_CODE (2)_Динамика и разбивка по кв  БП на 2011г (16.06.11г)" xfId="12854" xr:uid="{00000000-0005-0000-0000-0000412C0000}"/>
    <cellStyle name="AeE­_CODE (2)_Импорт- 2008 Биз-план АКxls" xfId="5313" xr:uid="{00000000-0005-0000-0000-0000422C0000}"/>
    <cellStyle name="ÅëÈ­_CODE (2)_Импорт- 2008 Биз-план АКxls" xfId="5314" xr:uid="{00000000-0005-0000-0000-0000432C0000}"/>
    <cellStyle name="AeE­_CODE (2)_Импорт- 2008 Биз-план АКxls (2)" xfId="5315" xr:uid="{00000000-0005-0000-0000-0000442C0000}"/>
    <cellStyle name="ÅëÈ­_CODE (2)_Импорт- 2008 Биз-план АКxls (2)" xfId="5316" xr:uid="{00000000-0005-0000-0000-0000452C0000}"/>
    <cellStyle name="AeE­_CODE (2)_Импорт- 2008 Биз-план АКxls (2) 2" xfId="12855" xr:uid="{00000000-0005-0000-0000-0000462C0000}"/>
    <cellStyle name="ÅëÈ­_CODE (2)_Импорт- 2008 Биз-план АКxls (2) 2" xfId="12856" xr:uid="{00000000-0005-0000-0000-0000472C0000}"/>
    <cellStyle name="AeE­_CODE (2)_Импорт- 2008 Биз-план АКxls (2) 3" xfId="12857" xr:uid="{00000000-0005-0000-0000-0000482C0000}"/>
    <cellStyle name="ÅëÈ­_CODE (2)_Импорт- 2008 Биз-план АКxls (2) 3" xfId="12858" xr:uid="{00000000-0005-0000-0000-0000492C0000}"/>
    <cellStyle name="AeE­_CODE (2)_Импорт- 2008 Биз-план АКxls (2) 4" xfId="12859" xr:uid="{00000000-0005-0000-0000-00004A2C0000}"/>
    <cellStyle name="ÅëÈ­_CODE (2)_Импорт- 2008 Биз-план АКxls (2) 4" xfId="12860" xr:uid="{00000000-0005-0000-0000-00004B2C0000}"/>
    <cellStyle name="AeE­_CODE (2)_Импорт- 2008 Биз-план АКxls (2) 5" xfId="12861" xr:uid="{00000000-0005-0000-0000-00004C2C0000}"/>
    <cellStyle name="ÅëÈ­_CODE (2)_Импорт- 2008 Биз-план АКxls (2) 5" xfId="12862" xr:uid="{00000000-0005-0000-0000-00004D2C0000}"/>
    <cellStyle name="AeE­_CODE (2)_Импорт- 2008 Биз-план АКxls (2) 6" xfId="12863" xr:uid="{00000000-0005-0000-0000-00004E2C0000}"/>
    <cellStyle name="ÅëÈ­_CODE (2)_Импорт- 2008 Биз-план АКxls (2) 6" xfId="12864" xr:uid="{00000000-0005-0000-0000-00004F2C0000}"/>
    <cellStyle name="AeE­_CODE (2)_Импорт- 2008 Биз-план АКxls (2) 7" xfId="12865" xr:uid="{00000000-0005-0000-0000-0000502C0000}"/>
    <cellStyle name="ÅëÈ­_CODE (2)_Импорт- 2008 Биз-план АКxls (2) 7" xfId="12866" xr:uid="{00000000-0005-0000-0000-0000512C0000}"/>
    <cellStyle name="AeE­_CODE (2)_Импорт- 2008 Биз-план АКxls 2" xfId="12867" xr:uid="{00000000-0005-0000-0000-0000522C0000}"/>
    <cellStyle name="ÅëÈ­_CODE (2)_Импорт- 2008 Биз-план АКxls 2" xfId="12868" xr:uid="{00000000-0005-0000-0000-0000532C0000}"/>
    <cellStyle name="AeE­_CODE (2)_Импорт- 2008 Биз-план АКxls 3" xfId="12869" xr:uid="{00000000-0005-0000-0000-0000542C0000}"/>
    <cellStyle name="ÅëÈ­_CODE (2)_Импорт- 2008 Биз-план АКxls 3" xfId="12870" xr:uid="{00000000-0005-0000-0000-0000552C0000}"/>
    <cellStyle name="AeE­_CODE (2)_Импорт- 2008 Биз-план АКxls 4" xfId="12871" xr:uid="{00000000-0005-0000-0000-0000562C0000}"/>
    <cellStyle name="ÅëÈ­_CODE (2)_Импорт- 2008 Биз-план АКxls 4" xfId="12872" xr:uid="{00000000-0005-0000-0000-0000572C0000}"/>
    <cellStyle name="AeE­_CODE (2)_Импорт- 2008 Биз-план АКxls 5" xfId="12873" xr:uid="{00000000-0005-0000-0000-0000582C0000}"/>
    <cellStyle name="ÅëÈ­_CODE (2)_Импорт- 2008 Биз-план АКxls 5" xfId="12874" xr:uid="{00000000-0005-0000-0000-0000592C0000}"/>
    <cellStyle name="AeE­_CODE (2)_Импорт- 2008 Биз-план АКxls 6" xfId="12875" xr:uid="{00000000-0005-0000-0000-00005A2C0000}"/>
    <cellStyle name="ÅëÈ­_CODE (2)_Импорт- 2008 Биз-план АКxls 6" xfId="12876" xr:uid="{00000000-0005-0000-0000-00005B2C0000}"/>
    <cellStyle name="AeE­_CODE (2)_Импорт- 2008 Биз-план АКxls 7" xfId="12877" xr:uid="{00000000-0005-0000-0000-00005C2C0000}"/>
    <cellStyle name="ÅëÈ­_CODE (2)_Импорт- 2008 Биз-план АКxls 7" xfId="12878" xr:uid="{00000000-0005-0000-0000-00005D2C0000}"/>
    <cellStyle name="AeE­_CODE (2)_Калькуляция (шаблон)" xfId="12879" xr:uid="{00000000-0005-0000-0000-00005E2C0000}"/>
    <cellStyle name="ÅëÈ­_CODE (2)_Калькуляция (шаблон)" xfId="12880" xr:uid="{00000000-0005-0000-0000-00005F2C0000}"/>
    <cellStyle name="AeE­_CODE (2)_Калькуляция (шаблон) 2" xfId="12881" xr:uid="{00000000-0005-0000-0000-0000602C0000}"/>
    <cellStyle name="ÅëÈ­_CODE (2)_Калькуляция (шаблон) 2" xfId="12882" xr:uid="{00000000-0005-0000-0000-0000612C0000}"/>
    <cellStyle name="AeE­_CODE (2)_Калькуляция (шаблон) 3" xfId="12883" xr:uid="{00000000-0005-0000-0000-0000622C0000}"/>
    <cellStyle name="ÅëÈ­_CODE (2)_Калькуляция (шаблон) 3" xfId="12884" xr:uid="{00000000-0005-0000-0000-0000632C0000}"/>
    <cellStyle name="AeE­_CODE (2)_Новый график к допсоглашению №5" xfId="12885" xr:uid="{00000000-0005-0000-0000-0000642C0000}"/>
    <cellStyle name="ÅëÈ­_CODE (2)_Новый график к допсоглашению №5" xfId="12886" xr:uid="{00000000-0005-0000-0000-0000652C0000}"/>
    <cellStyle name="AeE­_CODE (2)_Оборотный (2)" xfId="5317" xr:uid="{00000000-0005-0000-0000-0000662C0000}"/>
    <cellStyle name="ÅëÈ­_CODE (2)_Оборотный (2)" xfId="5318" xr:uid="{00000000-0005-0000-0000-0000672C0000}"/>
    <cellStyle name="AeE­_CODE (2)_Оборотный (2) 2" xfId="12887" xr:uid="{00000000-0005-0000-0000-0000682C0000}"/>
    <cellStyle name="ÅëÈ­_CODE (2)_Оборотный (2) 2" xfId="12888" xr:uid="{00000000-0005-0000-0000-0000692C0000}"/>
    <cellStyle name="AeE­_CODE (2)_Оборотный (2) 3" xfId="12889" xr:uid="{00000000-0005-0000-0000-00006A2C0000}"/>
    <cellStyle name="ÅëÈ­_CODE (2)_Оборотный (2) 3" xfId="12890" xr:uid="{00000000-0005-0000-0000-00006B2C0000}"/>
    <cellStyle name="AeE­_CODE (2)_Оборотный (2) 4" xfId="12891" xr:uid="{00000000-0005-0000-0000-00006C2C0000}"/>
    <cellStyle name="ÅëÈ­_CODE (2)_Оборотный (2) 4" xfId="12892" xr:uid="{00000000-0005-0000-0000-00006D2C0000}"/>
    <cellStyle name="AeE­_CODE (2)_Оборотный (2) 5" xfId="12893" xr:uid="{00000000-0005-0000-0000-00006E2C0000}"/>
    <cellStyle name="ÅëÈ­_CODE (2)_Оборотный (2) 5" xfId="12894" xr:uid="{00000000-0005-0000-0000-00006F2C0000}"/>
    <cellStyle name="AeE­_CODE (2)_Оборотный (2) 6" xfId="12895" xr:uid="{00000000-0005-0000-0000-0000702C0000}"/>
    <cellStyle name="ÅëÈ­_CODE (2)_Оборотный (2) 6" xfId="12896" xr:uid="{00000000-0005-0000-0000-0000712C0000}"/>
    <cellStyle name="AeE­_CODE (2)_Оборотный (2) 7" xfId="12897" xr:uid="{00000000-0005-0000-0000-0000722C0000}"/>
    <cellStyle name="ÅëÈ­_CODE (2)_Оборотный (2) 7" xfId="12898" xr:uid="{00000000-0005-0000-0000-0000732C0000}"/>
    <cellStyle name="AeE­_CODE (2)_Пр разв на 2008г  2011года (8%) 192 03.12.07" xfId="5319" xr:uid="{00000000-0005-0000-0000-0000742C0000}"/>
    <cellStyle name="ÅëÈ­_CODE (2)_Пр разв на 2008г  2011года (8%) 192 03.12.07" xfId="5320" xr:uid="{00000000-0005-0000-0000-0000752C0000}"/>
    <cellStyle name="AeE­_CODE (2)_Пр разв на 2008г  2011года (8%) 192 03.12.07 2" xfId="12899" xr:uid="{00000000-0005-0000-0000-0000762C0000}"/>
    <cellStyle name="ÅëÈ­_CODE (2)_Пр разв на 2008г  2011года (8%) 192 03.12.07 2" xfId="12900" xr:uid="{00000000-0005-0000-0000-0000772C0000}"/>
    <cellStyle name="AeE­_CODE (2)_Пр разв на 2008г  2011года (8%) 192 03.12.07 3" xfId="12901" xr:uid="{00000000-0005-0000-0000-0000782C0000}"/>
    <cellStyle name="ÅëÈ­_CODE (2)_Пр разв на 2008г  2011года (8%) 192 03.12.07 3" xfId="12902" xr:uid="{00000000-0005-0000-0000-0000792C0000}"/>
    <cellStyle name="AeE­_CODE (2)_Пр разв на 2008г  2011года (8%) 192 03.12.07 4" xfId="12903" xr:uid="{00000000-0005-0000-0000-00007A2C0000}"/>
    <cellStyle name="ÅëÈ­_CODE (2)_Пр разв на 2008г  2011года (8%) 192 03.12.07 4" xfId="12904" xr:uid="{00000000-0005-0000-0000-00007B2C0000}"/>
    <cellStyle name="AeE­_CODE (2)_Пр разв на 2008г  2011года (8%) 192 03.12.07 5" xfId="12905" xr:uid="{00000000-0005-0000-0000-00007C2C0000}"/>
    <cellStyle name="ÅëÈ­_CODE (2)_Пр разв на 2008г  2011года (8%) 192 03.12.07 5" xfId="12906" xr:uid="{00000000-0005-0000-0000-00007D2C0000}"/>
    <cellStyle name="AeE­_CODE (2)_Пр разв на 2008г  2011года (8%) 192 03.12.07 6" xfId="12907" xr:uid="{00000000-0005-0000-0000-00007E2C0000}"/>
    <cellStyle name="ÅëÈ­_CODE (2)_Пр разв на 2008г  2011года (8%) 192 03.12.07 6" xfId="12908" xr:uid="{00000000-0005-0000-0000-00007F2C0000}"/>
    <cellStyle name="AeE­_CODE (2)_Пр разв на 2008г  2011года (8%) 192 03.12.07 7" xfId="12909" xr:uid="{00000000-0005-0000-0000-0000802C0000}"/>
    <cellStyle name="ÅëÈ­_CODE (2)_Пр разв на 2008г  2011года (8%) 192 03.12.07 7" xfId="12910" xr:uid="{00000000-0005-0000-0000-0000812C0000}"/>
    <cellStyle name="AeE­_CODE (2)_Пр разв на 2008г  2011года (8%) 197 03.12.07" xfId="5321" xr:uid="{00000000-0005-0000-0000-0000822C0000}"/>
    <cellStyle name="ÅëÈ­_CODE (2)_Пр разв на 2008г  2011года (8%) 197 03.12.07" xfId="5322" xr:uid="{00000000-0005-0000-0000-0000832C0000}"/>
    <cellStyle name="AeE­_CODE (2)_Пр разв на 2008г  2011года (8%) 197 03.12.07 2" xfId="12911" xr:uid="{00000000-0005-0000-0000-0000842C0000}"/>
    <cellStyle name="ÅëÈ­_CODE (2)_Пр разв на 2008г  2011года (8%) 197 03.12.07 2" xfId="12912" xr:uid="{00000000-0005-0000-0000-0000852C0000}"/>
    <cellStyle name="AeE­_CODE (2)_Пр разв на 2008г  2011года (8%) 197 03.12.07 3" xfId="12913" xr:uid="{00000000-0005-0000-0000-0000862C0000}"/>
    <cellStyle name="ÅëÈ­_CODE (2)_Пр разв на 2008г  2011года (8%) 197 03.12.07 3" xfId="12914" xr:uid="{00000000-0005-0000-0000-0000872C0000}"/>
    <cellStyle name="AeE­_CODE (2)_Пр разв на 2008г  2011года (8%) 197 03.12.07 4" xfId="12915" xr:uid="{00000000-0005-0000-0000-0000882C0000}"/>
    <cellStyle name="ÅëÈ­_CODE (2)_Пр разв на 2008г  2011года (8%) 197 03.12.07 4" xfId="12916" xr:uid="{00000000-0005-0000-0000-0000892C0000}"/>
    <cellStyle name="AeE­_CODE (2)_Пр разв на 2008г  2011года (8%) 197 03.12.07 5" xfId="12917" xr:uid="{00000000-0005-0000-0000-00008A2C0000}"/>
    <cellStyle name="ÅëÈ­_CODE (2)_Пр разв на 2008г  2011года (8%) 197 03.12.07 5" xfId="12918" xr:uid="{00000000-0005-0000-0000-00008B2C0000}"/>
    <cellStyle name="AeE­_CODE (2)_Пр разв на 2008г  2011года (8%) 197 03.12.07 6" xfId="12919" xr:uid="{00000000-0005-0000-0000-00008C2C0000}"/>
    <cellStyle name="ÅëÈ­_CODE (2)_Пр разв на 2008г  2011года (8%) 197 03.12.07 6" xfId="12920" xr:uid="{00000000-0005-0000-0000-00008D2C0000}"/>
    <cellStyle name="AeE­_CODE (2)_Пр разв на 2008г  2011года (8%) 197 03.12.07 7" xfId="12921" xr:uid="{00000000-0005-0000-0000-00008E2C0000}"/>
    <cellStyle name="ÅëÈ­_CODE (2)_Пр разв на 2008г  2011года (8%) 197 03.12.07 7" xfId="12922" xr:uid="{00000000-0005-0000-0000-00008F2C0000}"/>
    <cellStyle name="AeE­_CODE (2)_Приложение к Доп Согл" xfId="12923" xr:uid="{00000000-0005-0000-0000-0000902C0000}"/>
    <cellStyle name="ÅëÈ­_CODE (2)_Приложение к Доп Согл" xfId="12924" xr:uid="{00000000-0005-0000-0000-0000912C0000}"/>
    <cellStyle name="AeE­_CODE (2)_ТЭО 195000 БП 2008 1% рент 23% пов цен" xfId="5323" xr:uid="{00000000-0005-0000-0000-0000922C0000}"/>
    <cellStyle name="ÅëÈ­_CODE (2)_ТЭО 195000 БП 2008 1% рент 23% пов цен" xfId="5324" xr:uid="{00000000-0005-0000-0000-0000932C0000}"/>
    <cellStyle name="AeE­_CODE (2)_ТЭО 195000 БП 2008 1% рент 23% пов цен 2" xfId="12925" xr:uid="{00000000-0005-0000-0000-0000942C0000}"/>
    <cellStyle name="ÅëÈ­_CODE (2)_ТЭО 195000 БП 2008 1% рент 23% пов цен 2" xfId="12926" xr:uid="{00000000-0005-0000-0000-0000952C0000}"/>
    <cellStyle name="AeE­_CODE (2)_ТЭО 195000 БП 2008 1% рент 23% пов цен 3" xfId="12927" xr:uid="{00000000-0005-0000-0000-0000962C0000}"/>
    <cellStyle name="ÅëÈ­_CODE (2)_ТЭО 195000 БП 2008 1% рент 23% пов цен 3" xfId="12928" xr:uid="{00000000-0005-0000-0000-0000972C0000}"/>
    <cellStyle name="AeE­_CODE (2)_ТЭО 195000 БП 2008 1% рент 23% пов цен 4" xfId="12929" xr:uid="{00000000-0005-0000-0000-0000982C0000}"/>
    <cellStyle name="ÅëÈ­_CODE (2)_ТЭО 195000 БП 2008 1% рент 23% пов цен 4" xfId="12930" xr:uid="{00000000-0005-0000-0000-0000992C0000}"/>
    <cellStyle name="AeE­_CODE (2)_ТЭО 195000 БП 2008 1% рент 23% пов цен 5" xfId="12931" xr:uid="{00000000-0005-0000-0000-00009A2C0000}"/>
    <cellStyle name="ÅëÈ­_CODE (2)_ТЭО 195000 БП 2008 1% рент 23% пов цен 5" xfId="12932" xr:uid="{00000000-0005-0000-0000-00009B2C0000}"/>
    <cellStyle name="AeE­_CODE (2)_ТЭО 195000 БП 2008 1% рент 23% пов цен 6" xfId="12933" xr:uid="{00000000-0005-0000-0000-00009C2C0000}"/>
    <cellStyle name="ÅëÈ­_CODE (2)_ТЭО 195000 БП 2008 1% рент 23% пов цен 6" xfId="12934" xr:uid="{00000000-0005-0000-0000-00009D2C0000}"/>
    <cellStyle name="AeE­_CODE (2)_ТЭО 195000 БП 2008 1% рент 23% пов цен 7" xfId="12935" xr:uid="{00000000-0005-0000-0000-00009E2C0000}"/>
    <cellStyle name="ÅëÈ­_CODE (2)_ТЭО 195000 БП 2008 1% рент 23% пов цен 7" xfId="12936" xr:uid="{00000000-0005-0000-0000-00009F2C0000}"/>
    <cellStyle name="AeE­_CODE (2)_ТЭО 205000 БП 2008 1% рент 23% пов цен" xfId="5325" xr:uid="{00000000-0005-0000-0000-0000A02C0000}"/>
    <cellStyle name="ÅëÈ­_CODE (2)_ТЭО 205000 БП 2008 1% рент 23% пов цен" xfId="5326" xr:uid="{00000000-0005-0000-0000-0000A12C0000}"/>
    <cellStyle name="AeE­_CODE (2)_ТЭО 205000 БП 2008 1% рент 23% пов цен 2" xfId="12937" xr:uid="{00000000-0005-0000-0000-0000A22C0000}"/>
    <cellStyle name="ÅëÈ­_CODE (2)_ТЭО 205000 БП 2008 1% рент 23% пов цен 2" xfId="12938" xr:uid="{00000000-0005-0000-0000-0000A32C0000}"/>
    <cellStyle name="AeE­_CODE (2)_ТЭО 205000 БП 2008 1% рент 23% пов цен 3" xfId="12939" xr:uid="{00000000-0005-0000-0000-0000A42C0000}"/>
    <cellStyle name="ÅëÈ­_CODE (2)_ТЭО 205000 БП 2008 1% рент 23% пов цен 3" xfId="12940" xr:uid="{00000000-0005-0000-0000-0000A52C0000}"/>
    <cellStyle name="AeE­_CODE (2)_ТЭО 205000 БП 2008 1% рент 23% пов цен 4" xfId="12941" xr:uid="{00000000-0005-0000-0000-0000A62C0000}"/>
    <cellStyle name="ÅëÈ­_CODE (2)_ТЭО 205000 БП 2008 1% рент 23% пов цен 4" xfId="12942" xr:uid="{00000000-0005-0000-0000-0000A72C0000}"/>
    <cellStyle name="AeE­_CODE (2)_ТЭО 205000 БП 2008 1% рент 23% пов цен 5" xfId="12943" xr:uid="{00000000-0005-0000-0000-0000A82C0000}"/>
    <cellStyle name="ÅëÈ­_CODE (2)_ТЭО 205000 БП 2008 1% рент 23% пов цен 5" xfId="12944" xr:uid="{00000000-0005-0000-0000-0000A92C0000}"/>
    <cellStyle name="AeE­_CODE (2)_ТЭО 205000 БП 2008 1% рент 23% пов цен 6" xfId="12945" xr:uid="{00000000-0005-0000-0000-0000AA2C0000}"/>
    <cellStyle name="ÅëÈ­_CODE (2)_ТЭО 205000 БП 2008 1% рент 23% пов цен 6" xfId="12946" xr:uid="{00000000-0005-0000-0000-0000AB2C0000}"/>
    <cellStyle name="AeE­_CODE (2)_ТЭО 205000 БП 2008 1% рент 23% пов цен 7" xfId="12947" xr:uid="{00000000-0005-0000-0000-0000AC2C0000}"/>
    <cellStyle name="ÅëÈ­_CODE (2)_ТЭО 205000 БП 2008 1% рент 23% пов цен 7" xfId="12948" xr:uid="{00000000-0005-0000-0000-0000AD2C0000}"/>
    <cellStyle name="AeE­_CODE 2" xfId="12949" xr:uid="{00000000-0005-0000-0000-0000AE2C0000}"/>
    <cellStyle name="ÅëÈ­_CODE 2" xfId="12950" xr:uid="{00000000-0005-0000-0000-0000AF2C0000}"/>
    <cellStyle name="AeE­_CODE 3" xfId="12951" xr:uid="{00000000-0005-0000-0000-0000B02C0000}"/>
    <cellStyle name="ÅëÈ­_CODE 3" xfId="12952" xr:uid="{00000000-0005-0000-0000-0000B12C0000}"/>
    <cellStyle name="AeE­_CODE 4" xfId="12953" xr:uid="{00000000-0005-0000-0000-0000B22C0000}"/>
    <cellStyle name="ÅëÈ­_CODE 4" xfId="12954" xr:uid="{00000000-0005-0000-0000-0000B32C0000}"/>
    <cellStyle name="AeE­_CODE 5" xfId="12955" xr:uid="{00000000-0005-0000-0000-0000B42C0000}"/>
    <cellStyle name="ÅëÈ­_CODE 5" xfId="12956" xr:uid="{00000000-0005-0000-0000-0000B52C0000}"/>
    <cellStyle name="AeE­_CODE 6" xfId="12957" xr:uid="{00000000-0005-0000-0000-0000B62C0000}"/>
    <cellStyle name="ÅëÈ­_CODE 6" xfId="12958" xr:uid="{00000000-0005-0000-0000-0000B72C0000}"/>
    <cellStyle name="AeE­_CODE 7" xfId="12959" xr:uid="{00000000-0005-0000-0000-0000B82C0000}"/>
    <cellStyle name="ÅëÈ­_CODE 7" xfId="12960" xr:uid="{00000000-0005-0000-0000-0000B92C0000}"/>
    <cellStyle name="AeE­_CODE 8" xfId="12961" xr:uid="{00000000-0005-0000-0000-0000BA2C0000}"/>
    <cellStyle name="ÅëÈ­_CODE 8" xfId="12962" xr:uid="{00000000-0005-0000-0000-0000BB2C0000}"/>
    <cellStyle name="AeE­_CODE 9" xfId="12963" xr:uid="{00000000-0005-0000-0000-0000BC2C0000}"/>
    <cellStyle name="ÅëÈ­_CODE 9" xfId="12964" xr:uid="{00000000-0005-0000-0000-0000BD2C0000}"/>
    <cellStyle name="AeE­_CODE_bizness plan 2008 (version 1)" xfId="5327" xr:uid="{00000000-0005-0000-0000-0000BE2C0000}"/>
    <cellStyle name="ÅëÈ­_CODE_bizness plan 2008 (version 1)" xfId="5328" xr:uid="{00000000-0005-0000-0000-0000BF2C0000}"/>
    <cellStyle name="AeE­_CODE_bizness plan 2008 (version 1) 2" xfId="12965" xr:uid="{00000000-0005-0000-0000-0000C02C0000}"/>
    <cellStyle name="ÅëÈ­_CODE_bizness plan 2008 (version 1) 2" xfId="12966" xr:uid="{00000000-0005-0000-0000-0000C12C0000}"/>
    <cellStyle name="AeE­_CODE_bizness plan 2008 (version 1) 3" xfId="12967" xr:uid="{00000000-0005-0000-0000-0000C22C0000}"/>
    <cellStyle name="ÅëÈ­_CODE_bizness plan 2008 (version 1) 3" xfId="12968" xr:uid="{00000000-0005-0000-0000-0000C32C0000}"/>
    <cellStyle name="AeE­_CODE_bizness plan 2008 (version 1) 4" xfId="12969" xr:uid="{00000000-0005-0000-0000-0000C42C0000}"/>
    <cellStyle name="ÅëÈ­_CODE_bizness plan 2008 (version 1) 4" xfId="12970" xr:uid="{00000000-0005-0000-0000-0000C52C0000}"/>
    <cellStyle name="AeE­_CODE_bizness plan 2008 (version 1) 5" xfId="12971" xr:uid="{00000000-0005-0000-0000-0000C62C0000}"/>
    <cellStyle name="ÅëÈ­_CODE_bizness plan 2008 (version 1) 5" xfId="12972" xr:uid="{00000000-0005-0000-0000-0000C72C0000}"/>
    <cellStyle name="AeE­_CODE_bizness plan 2008 (version 1) 6" xfId="12973" xr:uid="{00000000-0005-0000-0000-0000C82C0000}"/>
    <cellStyle name="ÅëÈ­_CODE_bizness plan 2008 (version 1) 6" xfId="12974" xr:uid="{00000000-0005-0000-0000-0000C92C0000}"/>
    <cellStyle name="AeE­_CODE_bizness plan 2008 (version 1) 7" xfId="12975" xr:uid="{00000000-0005-0000-0000-0000CA2C0000}"/>
    <cellStyle name="ÅëÈ­_CODE_bizness plan 2008 (version 1) 7" xfId="12976" xr:uid="{00000000-0005-0000-0000-0000CB2C0000}"/>
    <cellStyle name="AeE­_CODE_Динамика и разбивка по кв  БП на 2011г (16.06.11г)" xfId="12977" xr:uid="{00000000-0005-0000-0000-0000CC2C0000}"/>
    <cellStyle name="ÅëÈ­_CODE_Динамика и разбивка по кв  БП на 2011г (16.06.11г)" xfId="12978" xr:uid="{00000000-0005-0000-0000-0000CD2C0000}"/>
    <cellStyle name="AeE­_CODE_Импорт- 2008 Биз-план АКxls" xfId="5329" xr:uid="{00000000-0005-0000-0000-0000CE2C0000}"/>
    <cellStyle name="ÅëÈ­_CODE_Импорт- 2008 Биз-план АКxls" xfId="5330" xr:uid="{00000000-0005-0000-0000-0000CF2C0000}"/>
    <cellStyle name="AeE­_CODE_Импорт- 2008 Биз-план АКxls (2)" xfId="5331" xr:uid="{00000000-0005-0000-0000-0000D02C0000}"/>
    <cellStyle name="ÅëÈ­_CODE_Импорт- 2008 Биз-план АКxls (2)" xfId="5332" xr:uid="{00000000-0005-0000-0000-0000D12C0000}"/>
    <cellStyle name="AeE­_CODE_Импорт- 2008 Биз-план АКxls (2) 2" xfId="12979" xr:uid="{00000000-0005-0000-0000-0000D22C0000}"/>
    <cellStyle name="ÅëÈ­_CODE_Импорт- 2008 Биз-план АКxls (2) 2" xfId="12980" xr:uid="{00000000-0005-0000-0000-0000D32C0000}"/>
    <cellStyle name="AeE­_CODE_Импорт- 2008 Биз-план АКxls (2) 3" xfId="12981" xr:uid="{00000000-0005-0000-0000-0000D42C0000}"/>
    <cellStyle name="ÅëÈ­_CODE_Импорт- 2008 Биз-план АКxls (2) 3" xfId="12982" xr:uid="{00000000-0005-0000-0000-0000D52C0000}"/>
    <cellStyle name="AeE­_CODE_Импорт- 2008 Биз-план АКxls (2) 4" xfId="12983" xr:uid="{00000000-0005-0000-0000-0000D62C0000}"/>
    <cellStyle name="ÅëÈ­_CODE_Импорт- 2008 Биз-план АКxls (2) 4" xfId="12984" xr:uid="{00000000-0005-0000-0000-0000D72C0000}"/>
    <cellStyle name="AeE­_CODE_Импорт- 2008 Биз-план АКxls (2) 5" xfId="12985" xr:uid="{00000000-0005-0000-0000-0000D82C0000}"/>
    <cellStyle name="ÅëÈ­_CODE_Импорт- 2008 Биз-план АКxls (2) 5" xfId="12986" xr:uid="{00000000-0005-0000-0000-0000D92C0000}"/>
    <cellStyle name="AeE­_CODE_Импорт- 2008 Биз-план АКxls (2) 6" xfId="12987" xr:uid="{00000000-0005-0000-0000-0000DA2C0000}"/>
    <cellStyle name="ÅëÈ­_CODE_Импорт- 2008 Биз-план АКxls (2) 6" xfId="12988" xr:uid="{00000000-0005-0000-0000-0000DB2C0000}"/>
    <cellStyle name="AeE­_CODE_Импорт- 2008 Биз-план АКxls (2) 7" xfId="12989" xr:uid="{00000000-0005-0000-0000-0000DC2C0000}"/>
    <cellStyle name="ÅëÈ­_CODE_Импорт- 2008 Биз-план АКxls (2) 7" xfId="12990" xr:uid="{00000000-0005-0000-0000-0000DD2C0000}"/>
    <cellStyle name="AeE­_CODE_Импорт- 2008 Биз-план АКxls 2" xfId="12991" xr:uid="{00000000-0005-0000-0000-0000DE2C0000}"/>
    <cellStyle name="ÅëÈ­_CODE_Импорт- 2008 Биз-план АКxls 2" xfId="12992" xr:uid="{00000000-0005-0000-0000-0000DF2C0000}"/>
    <cellStyle name="AeE­_CODE_Импорт- 2008 Биз-план АКxls 3" xfId="12993" xr:uid="{00000000-0005-0000-0000-0000E02C0000}"/>
    <cellStyle name="ÅëÈ­_CODE_Импорт- 2008 Биз-план АКxls 3" xfId="12994" xr:uid="{00000000-0005-0000-0000-0000E12C0000}"/>
    <cellStyle name="AeE­_CODE_Импорт- 2008 Биз-план АКxls 4" xfId="12995" xr:uid="{00000000-0005-0000-0000-0000E22C0000}"/>
    <cellStyle name="ÅëÈ­_CODE_Импорт- 2008 Биз-план АКxls 4" xfId="12996" xr:uid="{00000000-0005-0000-0000-0000E32C0000}"/>
    <cellStyle name="AeE­_CODE_Импорт- 2008 Биз-план АКxls 5" xfId="12997" xr:uid="{00000000-0005-0000-0000-0000E42C0000}"/>
    <cellStyle name="ÅëÈ­_CODE_Импорт- 2008 Биз-план АКxls 5" xfId="12998" xr:uid="{00000000-0005-0000-0000-0000E52C0000}"/>
    <cellStyle name="AeE­_CODE_Импорт- 2008 Биз-план АКxls 6" xfId="12999" xr:uid="{00000000-0005-0000-0000-0000E62C0000}"/>
    <cellStyle name="ÅëÈ­_CODE_Импорт- 2008 Биз-план АКxls 6" xfId="13000" xr:uid="{00000000-0005-0000-0000-0000E72C0000}"/>
    <cellStyle name="AeE­_CODE_Импорт- 2008 Биз-план АКxls 7" xfId="13001" xr:uid="{00000000-0005-0000-0000-0000E82C0000}"/>
    <cellStyle name="ÅëÈ­_CODE_Импорт- 2008 Биз-план АКxls 7" xfId="13002" xr:uid="{00000000-0005-0000-0000-0000E92C0000}"/>
    <cellStyle name="AeE­_CODE_Калькуляция (шаблон)" xfId="13003" xr:uid="{00000000-0005-0000-0000-0000EA2C0000}"/>
    <cellStyle name="ÅëÈ­_CODE_Калькуляция (шаблон)" xfId="13004" xr:uid="{00000000-0005-0000-0000-0000EB2C0000}"/>
    <cellStyle name="AeE­_CODE_Калькуляция (шаблон) 2" xfId="13005" xr:uid="{00000000-0005-0000-0000-0000EC2C0000}"/>
    <cellStyle name="ÅëÈ­_CODE_Калькуляция (шаблон) 2" xfId="13006" xr:uid="{00000000-0005-0000-0000-0000ED2C0000}"/>
    <cellStyle name="AeE­_CODE_Калькуляция (шаблон) 3" xfId="13007" xr:uid="{00000000-0005-0000-0000-0000EE2C0000}"/>
    <cellStyle name="ÅëÈ­_CODE_Калькуляция (шаблон) 3" xfId="13008" xr:uid="{00000000-0005-0000-0000-0000EF2C0000}"/>
    <cellStyle name="AeE­_CODE_Новый график к допсоглашению №5" xfId="13009" xr:uid="{00000000-0005-0000-0000-0000F02C0000}"/>
    <cellStyle name="ÅëÈ­_CODE_Новый график к допсоглашению №5" xfId="13010" xr:uid="{00000000-0005-0000-0000-0000F12C0000}"/>
    <cellStyle name="AeE­_CODE_Оборотный (2)" xfId="5333" xr:uid="{00000000-0005-0000-0000-0000F22C0000}"/>
    <cellStyle name="ÅëÈ­_CODE_Оборотный (2)" xfId="5334" xr:uid="{00000000-0005-0000-0000-0000F32C0000}"/>
    <cellStyle name="AeE­_CODE_Оборотный (2) 2" xfId="13011" xr:uid="{00000000-0005-0000-0000-0000F42C0000}"/>
    <cellStyle name="ÅëÈ­_CODE_Оборотный (2) 2" xfId="13012" xr:uid="{00000000-0005-0000-0000-0000F52C0000}"/>
    <cellStyle name="AeE­_CODE_Оборотный (2) 3" xfId="13013" xr:uid="{00000000-0005-0000-0000-0000F62C0000}"/>
    <cellStyle name="ÅëÈ­_CODE_Оборотный (2) 3" xfId="13014" xr:uid="{00000000-0005-0000-0000-0000F72C0000}"/>
    <cellStyle name="AeE­_CODE_Оборотный (2) 4" xfId="13015" xr:uid="{00000000-0005-0000-0000-0000F82C0000}"/>
    <cellStyle name="ÅëÈ­_CODE_Оборотный (2) 4" xfId="13016" xr:uid="{00000000-0005-0000-0000-0000F92C0000}"/>
    <cellStyle name="AeE­_CODE_Оборотный (2) 5" xfId="13017" xr:uid="{00000000-0005-0000-0000-0000FA2C0000}"/>
    <cellStyle name="ÅëÈ­_CODE_Оборотный (2) 5" xfId="13018" xr:uid="{00000000-0005-0000-0000-0000FB2C0000}"/>
    <cellStyle name="AeE­_CODE_Оборотный (2) 6" xfId="13019" xr:uid="{00000000-0005-0000-0000-0000FC2C0000}"/>
    <cellStyle name="ÅëÈ­_CODE_Оборотный (2) 6" xfId="13020" xr:uid="{00000000-0005-0000-0000-0000FD2C0000}"/>
    <cellStyle name="AeE­_CODE_Оборотный (2) 7" xfId="13021" xr:uid="{00000000-0005-0000-0000-0000FE2C0000}"/>
    <cellStyle name="ÅëÈ­_CODE_Оборотный (2) 7" xfId="13022" xr:uid="{00000000-0005-0000-0000-0000FF2C0000}"/>
    <cellStyle name="AeE­_CODE_Пр разв на 2008г  2011года (8%) 192 03.12.07" xfId="5335" xr:uid="{00000000-0005-0000-0000-0000002D0000}"/>
    <cellStyle name="ÅëÈ­_CODE_Пр разв на 2008г  2011года (8%) 192 03.12.07" xfId="5336" xr:uid="{00000000-0005-0000-0000-0000012D0000}"/>
    <cellStyle name="AeE­_CODE_Пр разв на 2008г  2011года (8%) 192 03.12.07 2" xfId="13023" xr:uid="{00000000-0005-0000-0000-0000022D0000}"/>
    <cellStyle name="ÅëÈ­_CODE_Пр разв на 2008г  2011года (8%) 192 03.12.07 2" xfId="13024" xr:uid="{00000000-0005-0000-0000-0000032D0000}"/>
    <cellStyle name="AeE­_CODE_Пр разв на 2008г  2011года (8%) 192 03.12.07 3" xfId="13025" xr:uid="{00000000-0005-0000-0000-0000042D0000}"/>
    <cellStyle name="ÅëÈ­_CODE_Пр разв на 2008г  2011года (8%) 192 03.12.07 3" xfId="13026" xr:uid="{00000000-0005-0000-0000-0000052D0000}"/>
    <cellStyle name="AeE­_CODE_Пр разв на 2008г  2011года (8%) 192 03.12.07 4" xfId="13027" xr:uid="{00000000-0005-0000-0000-0000062D0000}"/>
    <cellStyle name="ÅëÈ­_CODE_Пр разв на 2008г  2011года (8%) 192 03.12.07 4" xfId="13028" xr:uid="{00000000-0005-0000-0000-0000072D0000}"/>
    <cellStyle name="AeE­_CODE_Пр разв на 2008г  2011года (8%) 192 03.12.07 5" xfId="13029" xr:uid="{00000000-0005-0000-0000-0000082D0000}"/>
    <cellStyle name="ÅëÈ­_CODE_Пр разв на 2008г  2011года (8%) 192 03.12.07 5" xfId="13030" xr:uid="{00000000-0005-0000-0000-0000092D0000}"/>
    <cellStyle name="AeE­_CODE_Пр разв на 2008г  2011года (8%) 192 03.12.07 6" xfId="13031" xr:uid="{00000000-0005-0000-0000-00000A2D0000}"/>
    <cellStyle name="ÅëÈ­_CODE_Пр разв на 2008г  2011года (8%) 192 03.12.07 6" xfId="13032" xr:uid="{00000000-0005-0000-0000-00000B2D0000}"/>
    <cellStyle name="AeE­_CODE_Пр разв на 2008г  2011года (8%) 192 03.12.07 7" xfId="13033" xr:uid="{00000000-0005-0000-0000-00000C2D0000}"/>
    <cellStyle name="ÅëÈ­_CODE_Пр разв на 2008г  2011года (8%) 192 03.12.07 7" xfId="13034" xr:uid="{00000000-0005-0000-0000-00000D2D0000}"/>
    <cellStyle name="AeE­_CODE_Пр разв на 2008г  2011года (8%) 197 03.12.07" xfId="5337" xr:uid="{00000000-0005-0000-0000-00000E2D0000}"/>
    <cellStyle name="ÅëÈ­_CODE_Пр разв на 2008г  2011года (8%) 197 03.12.07" xfId="5338" xr:uid="{00000000-0005-0000-0000-00000F2D0000}"/>
    <cellStyle name="AeE­_CODE_Пр разв на 2008г  2011года (8%) 197 03.12.07 2" xfId="13035" xr:uid="{00000000-0005-0000-0000-0000102D0000}"/>
    <cellStyle name="ÅëÈ­_CODE_Пр разв на 2008г  2011года (8%) 197 03.12.07 2" xfId="13036" xr:uid="{00000000-0005-0000-0000-0000112D0000}"/>
    <cellStyle name="AeE­_CODE_Пр разв на 2008г  2011года (8%) 197 03.12.07 3" xfId="13037" xr:uid="{00000000-0005-0000-0000-0000122D0000}"/>
    <cellStyle name="ÅëÈ­_CODE_Пр разв на 2008г  2011года (8%) 197 03.12.07 3" xfId="13038" xr:uid="{00000000-0005-0000-0000-0000132D0000}"/>
    <cellStyle name="AeE­_CODE_Пр разв на 2008г  2011года (8%) 197 03.12.07 4" xfId="13039" xr:uid="{00000000-0005-0000-0000-0000142D0000}"/>
    <cellStyle name="ÅëÈ­_CODE_Пр разв на 2008г  2011года (8%) 197 03.12.07 4" xfId="13040" xr:uid="{00000000-0005-0000-0000-0000152D0000}"/>
    <cellStyle name="AeE­_CODE_Пр разв на 2008г  2011года (8%) 197 03.12.07 5" xfId="13041" xr:uid="{00000000-0005-0000-0000-0000162D0000}"/>
    <cellStyle name="ÅëÈ­_CODE_Пр разв на 2008г  2011года (8%) 197 03.12.07 5" xfId="13042" xr:uid="{00000000-0005-0000-0000-0000172D0000}"/>
    <cellStyle name="AeE­_CODE_Пр разв на 2008г  2011года (8%) 197 03.12.07 6" xfId="13043" xr:uid="{00000000-0005-0000-0000-0000182D0000}"/>
    <cellStyle name="ÅëÈ­_CODE_Пр разв на 2008г  2011года (8%) 197 03.12.07 6" xfId="13044" xr:uid="{00000000-0005-0000-0000-0000192D0000}"/>
    <cellStyle name="AeE­_CODE_Пр разв на 2008г  2011года (8%) 197 03.12.07 7" xfId="13045" xr:uid="{00000000-0005-0000-0000-00001A2D0000}"/>
    <cellStyle name="ÅëÈ­_CODE_Пр разв на 2008г  2011года (8%) 197 03.12.07 7" xfId="13046" xr:uid="{00000000-0005-0000-0000-00001B2D0000}"/>
    <cellStyle name="AeE­_CODE_Приложение к Доп Согл" xfId="13047" xr:uid="{00000000-0005-0000-0000-00001C2D0000}"/>
    <cellStyle name="ÅëÈ­_CODE_Приложение к Доп Согл" xfId="13048" xr:uid="{00000000-0005-0000-0000-00001D2D0000}"/>
    <cellStyle name="AeE­_CODE_ТЭО 195000 БП 2008 1% рент 23% пов цен" xfId="5339" xr:uid="{00000000-0005-0000-0000-00001E2D0000}"/>
    <cellStyle name="ÅëÈ­_CODE_ТЭО 195000 БП 2008 1% рент 23% пов цен" xfId="5340" xr:uid="{00000000-0005-0000-0000-00001F2D0000}"/>
    <cellStyle name="AeE­_CODE_ТЭО 195000 БП 2008 1% рент 23% пов цен 2" xfId="13049" xr:uid="{00000000-0005-0000-0000-0000202D0000}"/>
    <cellStyle name="ÅëÈ­_CODE_ТЭО 195000 БП 2008 1% рент 23% пов цен 2" xfId="13050" xr:uid="{00000000-0005-0000-0000-0000212D0000}"/>
    <cellStyle name="AeE­_CODE_ТЭО 195000 БП 2008 1% рент 23% пов цен 3" xfId="13051" xr:uid="{00000000-0005-0000-0000-0000222D0000}"/>
    <cellStyle name="ÅëÈ­_CODE_ТЭО 195000 БП 2008 1% рент 23% пов цен 3" xfId="13052" xr:uid="{00000000-0005-0000-0000-0000232D0000}"/>
    <cellStyle name="AeE­_CODE_ТЭО 195000 БП 2008 1% рент 23% пов цен 4" xfId="13053" xr:uid="{00000000-0005-0000-0000-0000242D0000}"/>
    <cellStyle name="ÅëÈ­_CODE_ТЭО 195000 БП 2008 1% рент 23% пов цен 4" xfId="13054" xr:uid="{00000000-0005-0000-0000-0000252D0000}"/>
    <cellStyle name="AeE­_CODE_ТЭО 195000 БП 2008 1% рент 23% пов цен 5" xfId="13055" xr:uid="{00000000-0005-0000-0000-0000262D0000}"/>
    <cellStyle name="ÅëÈ­_CODE_ТЭО 195000 БП 2008 1% рент 23% пов цен 5" xfId="13056" xr:uid="{00000000-0005-0000-0000-0000272D0000}"/>
    <cellStyle name="AeE­_CODE_ТЭО 195000 БП 2008 1% рент 23% пов цен 6" xfId="13057" xr:uid="{00000000-0005-0000-0000-0000282D0000}"/>
    <cellStyle name="ÅëÈ­_CODE_ТЭО 195000 БП 2008 1% рент 23% пов цен 6" xfId="13058" xr:uid="{00000000-0005-0000-0000-0000292D0000}"/>
    <cellStyle name="AeE­_CODE_ТЭО 195000 БП 2008 1% рент 23% пов цен 7" xfId="13059" xr:uid="{00000000-0005-0000-0000-00002A2D0000}"/>
    <cellStyle name="ÅëÈ­_CODE_ТЭО 195000 БП 2008 1% рент 23% пов цен 7" xfId="13060" xr:uid="{00000000-0005-0000-0000-00002B2D0000}"/>
    <cellStyle name="AeE­_CODE_ТЭО 205000 БП 2008 1% рент 23% пов цен" xfId="5341" xr:uid="{00000000-0005-0000-0000-00002C2D0000}"/>
    <cellStyle name="ÅëÈ­_CODE_ТЭО 205000 БП 2008 1% рент 23% пов цен" xfId="5342" xr:uid="{00000000-0005-0000-0000-00002D2D0000}"/>
    <cellStyle name="AeE­_CODE_ТЭО 205000 БП 2008 1% рент 23% пов цен 2" xfId="13061" xr:uid="{00000000-0005-0000-0000-00002E2D0000}"/>
    <cellStyle name="ÅëÈ­_CODE_ТЭО 205000 БП 2008 1% рент 23% пов цен 2" xfId="13062" xr:uid="{00000000-0005-0000-0000-00002F2D0000}"/>
    <cellStyle name="AeE­_CODE_ТЭО 205000 БП 2008 1% рент 23% пов цен 3" xfId="13063" xr:uid="{00000000-0005-0000-0000-0000302D0000}"/>
    <cellStyle name="ÅëÈ­_CODE_ТЭО 205000 БП 2008 1% рент 23% пов цен 3" xfId="13064" xr:uid="{00000000-0005-0000-0000-0000312D0000}"/>
    <cellStyle name="AeE­_CODE_ТЭО 205000 БП 2008 1% рент 23% пов цен 4" xfId="13065" xr:uid="{00000000-0005-0000-0000-0000322D0000}"/>
    <cellStyle name="ÅëÈ­_CODE_ТЭО 205000 БП 2008 1% рент 23% пов цен 4" xfId="13066" xr:uid="{00000000-0005-0000-0000-0000332D0000}"/>
    <cellStyle name="AeE­_CODE_ТЭО 205000 БП 2008 1% рент 23% пов цен 5" xfId="13067" xr:uid="{00000000-0005-0000-0000-0000342D0000}"/>
    <cellStyle name="ÅëÈ­_CODE_ТЭО 205000 БП 2008 1% рент 23% пов цен 5" xfId="13068" xr:uid="{00000000-0005-0000-0000-0000352D0000}"/>
    <cellStyle name="AeE­_CODE_ТЭО 205000 БП 2008 1% рент 23% пов цен 6" xfId="13069" xr:uid="{00000000-0005-0000-0000-0000362D0000}"/>
    <cellStyle name="ÅëÈ­_CODE_ТЭО 205000 БП 2008 1% рент 23% пов цен 6" xfId="13070" xr:uid="{00000000-0005-0000-0000-0000372D0000}"/>
    <cellStyle name="AeE­_CODE_ТЭО 205000 БП 2008 1% рент 23% пов цен 7" xfId="13071" xr:uid="{00000000-0005-0000-0000-0000382D0000}"/>
    <cellStyle name="ÅëÈ­_CODE_ТЭО 205000 БП 2008 1% рент 23% пов цен 7" xfId="13072" xr:uid="{00000000-0005-0000-0000-0000392D0000}"/>
    <cellStyle name="AeE­_Cu±a" xfId="5343" xr:uid="{00000000-0005-0000-0000-00003A2D0000}"/>
    <cellStyle name="ÅëÈ­_Çù±â" xfId="5344" xr:uid="{00000000-0005-0000-0000-00003B2D0000}"/>
    <cellStyle name="AeE­_Cu±a 2" xfId="13073" xr:uid="{00000000-0005-0000-0000-00003C2D0000}"/>
    <cellStyle name="ÅëÈ­_Çù±â 2" xfId="13074" xr:uid="{00000000-0005-0000-0000-00003D2D0000}"/>
    <cellStyle name="AeE­_Cu±a 3" xfId="13075" xr:uid="{00000000-0005-0000-0000-00003E2D0000}"/>
    <cellStyle name="ÅëÈ­_Çù±â 3" xfId="13076" xr:uid="{00000000-0005-0000-0000-00003F2D0000}"/>
    <cellStyle name="AeE­_Cu±a 4" xfId="13077" xr:uid="{00000000-0005-0000-0000-0000402D0000}"/>
    <cellStyle name="ÅëÈ­_Çù±â 4" xfId="13078" xr:uid="{00000000-0005-0000-0000-0000412D0000}"/>
    <cellStyle name="AeE­_Cu±a 5" xfId="13079" xr:uid="{00000000-0005-0000-0000-0000422D0000}"/>
    <cellStyle name="ÅëÈ­_Çù±â 5" xfId="13080" xr:uid="{00000000-0005-0000-0000-0000432D0000}"/>
    <cellStyle name="AeE­_Cu±a 6" xfId="13081" xr:uid="{00000000-0005-0000-0000-0000442D0000}"/>
    <cellStyle name="ÅëÈ­_Çù±â 6" xfId="13082" xr:uid="{00000000-0005-0000-0000-0000452D0000}"/>
    <cellStyle name="AeE­_Cu±a 7" xfId="13083" xr:uid="{00000000-0005-0000-0000-0000462D0000}"/>
    <cellStyle name="ÅëÈ­_Çù±â 7" xfId="13084" xr:uid="{00000000-0005-0000-0000-0000472D0000}"/>
    <cellStyle name="AeE­_Cu±a 8" xfId="13085" xr:uid="{00000000-0005-0000-0000-0000482D0000}"/>
    <cellStyle name="ÅëÈ­_Çù±â 8" xfId="13086" xr:uid="{00000000-0005-0000-0000-0000492D0000}"/>
    <cellStyle name="AeE­_Cu±a 9" xfId="13087" xr:uid="{00000000-0005-0000-0000-00004A2D0000}"/>
    <cellStyle name="ÅëÈ­_Çù±â 9" xfId="13088" xr:uid="{00000000-0005-0000-0000-00004B2D0000}"/>
    <cellStyle name="AeE­_Cu±a_PLAN 2010  (M300)" xfId="13089" xr:uid="{00000000-0005-0000-0000-00004C2D0000}"/>
    <cellStyle name="ÅëÈ­_Çù±â_PLAN 2010  (M300)" xfId="13090" xr:uid="{00000000-0005-0000-0000-00004D2D0000}"/>
    <cellStyle name="AeE­_CuA¶Au" xfId="5345" xr:uid="{00000000-0005-0000-0000-00004E2D0000}"/>
    <cellStyle name="ÅëÈ­_ÇùÁ¶Àü" xfId="5346" xr:uid="{00000000-0005-0000-0000-00004F2D0000}"/>
    <cellStyle name="AeE­_CuA¶Au 2" xfId="13091" xr:uid="{00000000-0005-0000-0000-0000502D0000}"/>
    <cellStyle name="ÅëÈ­_ÇùÁ¶Àü 2" xfId="13092" xr:uid="{00000000-0005-0000-0000-0000512D0000}"/>
    <cellStyle name="AeE­_CuA¶Au 3" xfId="13093" xr:uid="{00000000-0005-0000-0000-0000522D0000}"/>
    <cellStyle name="ÅëÈ­_ÇùÁ¶Àü 3" xfId="13094" xr:uid="{00000000-0005-0000-0000-0000532D0000}"/>
    <cellStyle name="AeE­_CuA¶Au 4" xfId="13095" xr:uid="{00000000-0005-0000-0000-0000542D0000}"/>
    <cellStyle name="ÅëÈ­_ÇùÁ¶Àü 4" xfId="13096" xr:uid="{00000000-0005-0000-0000-0000552D0000}"/>
    <cellStyle name="AeE­_CuA¶Au 5" xfId="13097" xr:uid="{00000000-0005-0000-0000-0000562D0000}"/>
    <cellStyle name="ÅëÈ­_ÇùÁ¶Àü 5" xfId="13098" xr:uid="{00000000-0005-0000-0000-0000572D0000}"/>
    <cellStyle name="AeE­_CuA¶Au 6" xfId="13099" xr:uid="{00000000-0005-0000-0000-0000582D0000}"/>
    <cellStyle name="ÅëÈ­_ÇùÁ¶Àü 6" xfId="13100" xr:uid="{00000000-0005-0000-0000-0000592D0000}"/>
    <cellStyle name="AeE­_CuA¶Au 7" xfId="13101" xr:uid="{00000000-0005-0000-0000-00005A2D0000}"/>
    <cellStyle name="ÅëÈ­_ÇùÁ¶Àü 7" xfId="13102" xr:uid="{00000000-0005-0000-0000-00005B2D0000}"/>
    <cellStyle name="AeE­_CuA¶Au 8" xfId="13103" xr:uid="{00000000-0005-0000-0000-00005C2D0000}"/>
    <cellStyle name="ÅëÈ­_ÇùÁ¶Àü 8" xfId="13104" xr:uid="{00000000-0005-0000-0000-00005D2D0000}"/>
    <cellStyle name="AeE­_CuA¶Au 9" xfId="13105" xr:uid="{00000000-0005-0000-0000-00005E2D0000}"/>
    <cellStyle name="ÅëÈ­_ÇùÁ¶Àü 9" xfId="13106" xr:uid="{00000000-0005-0000-0000-00005F2D0000}"/>
    <cellStyle name="AeE­_CuA¶Au_laroux" xfId="5347" xr:uid="{00000000-0005-0000-0000-0000602D0000}"/>
    <cellStyle name="ÅëÈ­_ÇùÁ¶Àü_laroux" xfId="5348" xr:uid="{00000000-0005-0000-0000-0000612D0000}"/>
    <cellStyle name="AeE­_CuA¶Au_laroux 2" xfId="13107" xr:uid="{00000000-0005-0000-0000-0000622D0000}"/>
    <cellStyle name="ÅëÈ­_ÇùÁ¶Àü_laroux 2" xfId="13108" xr:uid="{00000000-0005-0000-0000-0000632D0000}"/>
    <cellStyle name="AeE­_CuA¶Au_laroux 3" xfId="13109" xr:uid="{00000000-0005-0000-0000-0000642D0000}"/>
    <cellStyle name="ÅëÈ­_ÇùÁ¶Àü_laroux 3" xfId="13110" xr:uid="{00000000-0005-0000-0000-0000652D0000}"/>
    <cellStyle name="AeE­_CuA¶Au_laroux 4" xfId="13111" xr:uid="{00000000-0005-0000-0000-0000662D0000}"/>
    <cellStyle name="ÅëÈ­_ÇùÁ¶Àü_laroux 4" xfId="13112" xr:uid="{00000000-0005-0000-0000-0000672D0000}"/>
    <cellStyle name="AeE­_CuA¶Au_laroux 5" xfId="13113" xr:uid="{00000000-0005-0000-0000-0000682D0000}"/>
    <cellStyle name="ÅëÈ­_ÇùÁ¶Àü_laroux 5" xfId="13114" xr:uid="{00000000-0005-0000-0000-0000692D0000}"/>
    <cellStyle name="AeE­_CuA¶Au_laroux 6" xfId="13115" xr:uid="{00000000-0005-0000-0000-00006A2D0000}"/>
    <cellStyle name="ÅëÈ­_ÇùÁ¶Àü_laroux 6" xfId="13116" xr:uid="{00000000-0005-0000-0000-00006B2D0000}"/>
    <cellStyle name="AeE­_CuA¶Au_laroux 7" xfId="13117" xr:uid="{00000000-0005-0000-0000-00006C2D0000}"/>
    <cellStyle name="ÅëÈ­_ÇùÁ¶Àü_laroux 7" xfId="13118" xr:uid="{00000000-0005-0000-0000-00006D2D0000}"/>
    <cellStyle name="AeE­_CuA¶Au_laroux 8" xfId="13119" xr:uid="{00000000-0005-0000-0000-00006E2D0000}"/>
    <cellStyle name="ÅëÈ­_ÇùÁ¶Àü_laroux 8" xfId="13120" xr:uid="{00000000-0005-0000-0000-00006F2D0000}"/>
    <cellStyle name="AeE­_CuA¶Au_laroux_bizness plan 2008 (version 1)" xfId="5349" xr:uid="{00000000-0005-0000-0000-0000702D0000}"/>
    <cellStyle name="ÅëÈ­_ÇùÁ¶Àü_laroux_bizness plan 2008 (version 1)" xfId="5350" xr:uid="{00000000-0005-0000-0000-0000712D0000}"/>
    <cellStyle name="AeE­_CuA¶Au_laroux_bizness plan 2008 (version 1) 2" xfId="13121" xr:uid="{00000000-0005-0000-0000-0000722D0000}"/>
    <cellStyle name="ÅëÈ­_ÇùÁ¶Àü_laroux_bizness plan 2008 (version 1) 2" xfId="13122" xr:uid="{00000000-0005-0000-0000-0000732D0000}"/>
    <cellStyle name="AeE­_CuA¶Au_laroux_bizness plan 2008 (version 1) 3" xfId="13123" xr:uid="{00000000-0005-0000-0000-0000742D0000}"/>
    <cellStyle name="ÅëÈ­_ÇùÁ¶Àü_laroux_bizness plan 2008 (version 1) 3" xfId="13124" xr:uid="{00000000-0005-0000-0000-0000752D0000}"/>
    <cellStyle name="AeE­_CuA¶Au_laroux_bizness plan 2008 (version 1) 4" xfId="13125" xr:uid="{00000000-0005-0000-0000-0000762D0000}"/>
    <cellStyle name="ÅëÈ­_ÇùÁ¶Àü_laroux_bizness plan 2008 (version 1) 4" xfId="13126" xr:uid="{00000000-0005-0000-0000-0000772D0000}"/>
    <cellStyle name="AeE­_CuA¶Au_laroux_bizness plan 2008 (version 1) 5" xfId="13127" xr:uid="{00000000-0005-0000-0000-0000782D0000}"/>
    <cellStyle name="ÅëÈ­_ÇùÁ¶Àü_laroux_bizness plan 2008 (version 1) 5" xfId="13128" xr:uid="{00000000-0005-0000-0000-0000792D0000}"/>
    <cellStyle name="AeE­_CuA¶Au_laroux_bizness plan 2008 (version 1) 6" xfId="13129" xr:uid="{00000000-0005-0000-0000-00007A2D0000}"/>
    <cellStyle name="ÅëÈ­_ÇùÁ¶Àü_laroux_bizness plan 2008 (version 1) 6" xfId="13130" xr:uid="{00000000-0005-0000-0000-00007B2D0000}"/>
    <cellStyle name="AeE­_CuA¶Au_laroux_bizness plan 2008 (version 1) 7" xfId="13131" xr:uid="{00000000-0005-0000-0000-00007C2D0000}"/>
    <cellStyle name="ÅëÈ­_ÇùÁ¶Àü_laroux_bizness plan 2008 (version 1) 7" xfId="13132" xr:uid="{00000000-0005-0000-0000-00007D2D0000}"/>
    <cellStyle name="AeE­_CuA¶Au_laroux_Динамика и разбивка по кв  БП на 2011г (16.06.11г)" xfId="13133" xr:uid="{00000000-0005-0000-0000-00007E2D0000}"/>
    <cellStyle name="ÅëÈ­_ÇùÁ¶Àü_laroux_Динамика и разбивка по кв  БП на 2011г (16.06.11г)" xfId="13134" xr:uid="{00000000-0005-0000-0000-00007F2D0000}"/>
    <cellStyle name="AeE­_CuA¶Au_laroux_Импорт- 2008 Биз-план АКxls" xfId="5351" xr:uid="{00000000-0005-0000-0000-0000802D0000}"/>
    <cellStyle name="ÅëÈ­_ÇùÁ¶Àü_laroux_Импорт- 2008 Биз-план АКxls" xfId="5352" xr:uid="{00000000-0005-0000-0000-0000812D0000}"/>
    <cellStyle name="AeE­_CuA¶Au_laroux_Импорт- 2008 Биз-план АКxls (2)" xfId="5353" xr:uid="{00000000-0005-0000-0000-0000822D0000}"/>
    <cellStyle name="ÅëÈ­_ÇùÁ¶Àü_laroux_Импорт- 2008 Биз-план АКxls (2)" xfId="5354" xr:uid="{00000000-0005-0000-0000-0000832D0000}"/>
    <cellStyle name="AeE­_CuA¶Au_laroux_Импорт- 2008 Биз-план АКxls (2) 2" xfId="13135" xr:uid="{00000000-0005-0000-0000-0000842D0000}"/>
    <cellStyle name="ÅëÈ­_ÇùÁ¶Àü_laroux_Импорт- 2008 Биз-план АКxls (2) 2" xfId="13136" xr:uid="{00000000-0005-0000-0000-0000852D0000}"/>
    <cellStyle name="AeE­_CuA¶Au_laroux_Импорт- 2008 Биз-план АКxls (2) 3" xfId="13137" xr:uid="{00000000-0005-0000-0000-0000862D0000}"/>
    <cellStyle name="ÅëÈ­_ÇùÁ¶Àü_laroux_Импорт- 2008 Биз-план АКxls (2) 3" xfId="13138" xr:uid="{00000000-0005-0000-0000-0000872D0000}"/>
    <cellStyle name="AeE­_CuA¶Au_laroux_Импорт- 2008 Биз-план АКxls (2) 4" xfId="13139" xr:uid="{00000000-0005-0000-0000-0000882D0000}"/>
    <cellStyle name="ÅëÈ­_ÇùÁ¶Àü_laroux_Импорт- 2008 Биз-план АКxls (2) 4" xfId="13140" xr:uid="{00000000-0005-0000-0000-0000892D0000}"/>
    <cellStyle name="AeE­_CuA¶Au_laroux_Импорт- 2008 Биз-план АКxls (2) 5" xfId="13141" xr:uid="{00000000-0005-0000-0000-00008A2D0000}"/>
    <cellStyle name="ÅëÈ­_ÇùÁ¶Àü_laroux_Импорт- 2008 Биз-план АКxls (2) 5" xfId="13142" xr:uid="{00000000-0005-0000-0000-00008B2D0000}"/>
    <cellStyle name="AeE­_CuA¶Au_laroux_Импорт- 2008 Биз-план АКxls (2) 6" xfId="13143" xr:uid="{00000000-0005-0000-0000-00008C2D0000}"/>
    <cellStyle name="ÅëÈ­_ÇùÁ¶Àü_laroux_Импорт- 2008 Биз-план АКxls (2) 6" xfId="13144" xr:uid="{00000000-0005-0000-0000-00008D2D0000}"/>
    <cellStyle name="AeE­_CuA¶Au_laroux_Импорт- 2008 Биз-план АКxls (2) 7" xfId="13145" xr:uid="{00000000-0005-0000-0000-00008E2D0000}"/>
    <cellStyle name="ÅëÈ­_ÇùÁ¶Àü_laroux_Импорт- 2008 Биз-план АКxls (2) 7" xfId="13146" xr:uid="{00000000-0005-0000-0000-00008F2D0000}"/>
    <cellStyle name="AeE­_CuA¶Au_laroux_Импорт- 2008 Биз-план АКxls 2" xfId="13147" xr:uid="{00000000-0005-0000-0000-0000902D0000}"/>
    <cellStyle name="ÅëÈ­_ÇùÁ¶Àü_laroux_Импорт- 2008 Биз-план АКxls 2" xfId="13148" xr:uid="{00000000-0005-0000-0000-0000912D0000}"/>
    <cellStyle name="AeE­_CuA¶Au_laroux_Импорт- 2008 Биз-план АКxls 3" xfId="13149" xr:uid="{00000000-0005-0000-0000-0000922D0000}"/>
    <cellStyle name="ÅëÈ­_ÇùÁ¶Àü_laroux_Импорт- 2008 Биз-план АКxls 3" xfId="13150" xr:uid="{00000000-0005-0000-0000-0000932D0000}"/>
    <cellStyle name="AeE­_CuA¶Au_laroux_Импорт- 2008 Биз-план АКxls 4" xfId="13151" xr:uid="{00000000-0005-0000-0000-0000942D0000}"/>
    <cellStyle name="ÅëÈ­_ÇùÁ¶Àü_laroux_Импорт- 2008 Биз-план АКxls 4" xfId="13152" xr:uid="{00000000-0005-0000-0000-0000952D0000}"/>
    <cellStyle name="AeE­_CuA¶Au_laroux_Импорт- 2008 Биз-план АКxls 5" xfId="13153" xr:uid="{00000000-0005-0000-0000-0000962D0000}"/>
    <cellStyle name="ÅëÈ­_ÇùÁ¶Àü_laroux_Импорт- 2008 Биз-план АКxls 5" xfId="13154" xr:uid="{00000000-0005-0000-0000-0000972D0000}"/>
    <cellStyle name="AeE­_CuA¶Au_laroux_Импорт- 2008 Биз-план АКxls 6" xfId="13155" xr:uid="{00000000-0005-0000-0000-0000982D0000}"/>
    <cellStyle name="ÅëÈ­_ÇùÁ¶Àü_laroux_Импорт- 2008 Биз-план АКxls 6" xfId="13156" xr:uid="{00000000-0005-0000-0000-0000992D0000}"/>
    <cellStyle name="AeE­_CuA¶Au_laroux_Импорт- 2008 Биз-план АКxls 7" xfId="13157" xr:uid="{00000000-0005-0000-0000-00009A2D0000}"/>
    <cellStyle name="ÅëÈ­_ÇùÁ¶Àü_laroux_Импорт- 2008 Биз-план АКxls 7" xfId="13158" xr:uid="{00000000-0005-0000-0000-00009B2D0000}"/>
    <cellStyle name="AeE­_CuA¶Au_laroux_Калькуляция (шаблон)" xfId="13159" xr:uid="{00000000-0005-0000-0000-00009C2D0000}"/>
    <cellStyle name="ÅëÈ­_ÇùÁ¶Àü_laroux_Калькуляция (шаблон)" xfId="13160" xr:uid="{00000000-0005-0000-0000-00009D2D0000}"/>
    <cellStyle name="AeE­_CuA¶Au_laroux_Калькуляция (шаблон) 2" xfId="13161" xr:uid="{00000000-0005-0000-0000-00009E2D0000}"/>
    <cellStyle name="ÅëÈ­_ÇùÁ¶Àü_laroux_Калькуляция (шаблон) 2" xfId="13162" xr:uid="{00000000-0005-0000-0000-00009F2D0000}"/>
    <cellStyle name="AeE­_CuA¶Au_laroux_Калькуляция (шаблон) 3" xfId="13163" xr:uid="{00000000-0005-0000-0000-0000A02D0000}"/>
    <cellStyle name="ÅëÈ­_ÇùÁ¶Àü_laroux_Калькуляция (шаблон) 3" xfId="13164" xr:uid="{00000000-0005-0000-0000-0000A12D0000}"/>
    <cellStyle name="AeE­_CuA¶Au_laroux_Новый график к допсоглашению №5" xfId="13165" xr:uid="{00000000-0005-0000-0000-0000A22D0000}"/>
    <cellStyle name="ÅëÈ­_ÇùÁ¶Àü_laroux_Новый график к допсоглашению №5" xfId="13166" xr:uid="{00000000-0005-0000-0000-0000A32D0000}"/>
    <cellStyle name="AeE­_CuA¶Au_laroux_Оборотный (2)" xfId="5355" xr:uid="{00000000-0005-0000-0000-0000A42D0000}"/>
    <cellStyle name="ÅëÈ­_ÇùÁ¶Àü_laroux_Оборотный (2)" xfId="5356" xr:uid="{00000000-0005-0000-0000-0000A52D0000}"/>
    <cellStyle name="AeE­_CuA¶Au_laroux_Оборотный (2) 2" xfId="13167" xr:uid="{00000000-0005-0000-0000-0000A62D0000}"/>
    <cellStyle name="ÅëÈ­_ÇùÁ¶Àü_laroux_Оборотный (2) 2" xfId="13168" xr:uid="{00000000-0005-0000-0000-0000A72D0000}"/>
    <cellStyle name="AeE­_CuA¶Au_laroux_Оборотный (2) 3" xfId="13169" xr:uid="{00000000-0005-0000-0000-0000A82D0000}"/>
    <cellStyle name="ÅëÈ­_ÇùÁ¶Àü_laroux_Оборотный (2) 3" xfId="13170" xr:uid="{00000000-0005-0000-0000-0000A92D0000}"/>
    <cellStyle name="AeE­_CuA¶Au_laroux_Оборотный (2) 4" xfId="13171" xr:uid="{00000000-0005-0000-0000-0000AA2D0000}"/>
    <cellStyle name="ÅëÈ­_ÇùÁ¶Àü_laroux_Оборотный (2) 4" xfId="13172" xr:uid="{00000000-0005-0000-0000-0000AB2D0000}"/>
    <cellStyle name="AeE­_CuA¶Au_laroux_Оборотный (2) 5" xfId="13173" xr:uid="{00000000-0005-0000-0000-0000AC2D0000}"/>
    <cellStyle name="ÅëÈ­_ÇùÁ¶Àü_laroux_Оборотный (2) 5" xfId="13174" xr:uid="{00000000-0005-0000-0000-0000AD2D0000}"/>
    <cellStyle name="AeE­_CuA¶Au_laroux_Оборотный (2) 6" xfId="13175" xr:uid="{00000000-0005-0000-0000-0000AE2D0000}"/>
    <cellStyle name="ÅëÈ­_ÇùÁ¶Àü_laroux_Оборотный (2) 6" xfId="13176" xr:uid="{00000000-0005-0000-0000-0000AF2D0000}"/>
    <cellStyle name="AeE­_CuA¶Au_laroux_Оборотный (2) 7" xfId="13177" xr:uid="{00000000-0005-0000-0000-0000B02D0000}"/>
    <cellStyle name="ÅëÈ­_ÇùÁ¶Àü_laroux_Оборотный (2) 7" xfId="13178" xr:uid="{00000000-0005-0000-0000-0000B12D0000}"/>
    <cellStyle name="AeE­_CuA¶Au_laroux_Пр разв на 2008г  2011года (8%) 192 03.12.07" xfId="5357" xr:uid="{00000000-0005-0000-0000-0000B22D0000}"/>
    <cellStyle name="ÅëÈ­_ÇùÁ¶Àü_laroux_Пр разв на 2008г  2011года (8%) 192 03.12.07" xfId="5358" xr:uid="{00000000-0005-0000-0000-0000B32D0000}"/>
    <cellStyle name="AeE­_CuA¶Au_laroux_Пр разв на 2008г  2011года (8%) 192 03.12.07 2" xfId="13179" xr:uid="{00000000-0005-0000-0000-0000B42D0000}"/>
    <cellStyle name="ÅëÈ­_ÇùÁ¶Àü_laroux_Пр разв на 2008г  2011года (8%) 192 03.12.07 2" xfId="13180" xr:uid="{00000000-0005-0000-0000-0000B52D0000}"/>
    <cellStyle name="AeE­_CuA¶Au_laroux_Пр разв на 2008г  2011года (8%) 192 03.12.07 3" xfId="13181" xr:uid="{00000000-0005-0000-0000-0000B62D0000}"/>
    <cellStyle name="ÅëÈ­_ÇùÁ¶Àü_laroux_Пр разв на 2008г  2011года (8%) 192 03.12.07 3" xfId="13182" xr:uid="{00000000-0005-0000-0000-0000B72D0000}"/>
    <cellStyle name="AeE­_CuA¶Au_laroux_Пр разв на 2008г  2011года (8%) 192 03.12.07 4" xfId="13183" xr:uid="{00000000-0005-0000-0000-0000B82D0000}"/>
    <cellStyle name="ÅëÈ­_ÇùÁ¶Àü_laroux_Пр разв на 2008г  2011года (8%) 192 03.12.07 4" xfId="13184" xr:uid="{00000000-0005-0000-0000-0000B92D0000}"/>
    <cellStyle name="AeE­_CuA¶Au_laroux_Пр разв на 2008г  2011года (8%) 192 03.12.07 5" xfId="13185" xr:uid="{00000000-0005-0000-0000-0000BA2D0000}"/>
    <cellStyle name="ÅëÈ­_ÇùÁ¶Àü_laroux_Пр разв на 2008г  2011года (8%) 192 03.12.07 5" xfId="13186" xr:uid="{00000000-0005-0000-0000-0000BB2D0000}"/>
    <cellStyle name="AeE­_CuA¶Au_laroux_Пр разв на 2008г  2011года (8%) 192 03.12.07 6" xfId="13187" xr:uid="{00000000-0005-0000-0000-0000BC2D0000}"/>
    <cellStyle name="ÅëÈ­_ÇùÁ¶Àü_laroux_Пр разв на 2008г  2011года (8%) 192 03.12.07 6" xfId="13188" xr:uid="{00000000-0005-0000-0000-0000BD2D0000}"/>
    <cellStyle name="AeE­_CuA¶Au_laroux_Пр разв на 2008г  2011года (8%) 192 03.12.07 7" xfId="13189" xr:uid="{00000000-0005-0000-0000-0000BE2D0000}"/>
    <cellStyle name="ÅëÈ­_ÇùÁ¶Àü_laroux_Пр разв на 2008г  2011года (8%) 192 03.12.07 7" xfId="13190" xr:uid="{00000000-0005-0000-0000-0000BF2D0000}"/>
    <cellStyle name="AeE­_CuA¶Au_laroux_Пр разв на 2008г  2011года (8%) 197 03.12.07" xfId="5359" xr:uid="{00000000-0005-0000-0000-0000C02D0000}"/>
    <cellStyle name="ÅëÈ­_ÇùÁ¶Àü_laroux_Пр разв на 2008г  2011года (8%) 197 03.12.07" xfId="5360" xr:uid="{00000000-0005-0000-0000-0000C12D0000}"/>
    <cellStyle name="AeE­_CuA¶Au_laroux_Пр разв на 2008г  2011года (8%) 197 03.12.07 2" xfId="13191" xr:uid="{00000000-0005-0000-0000-0000C22D0000}"/>
    <cellStyle name="ÅëÈ­_ÇùÁ¶Àü_laroux_Пр разв на 2008г  2011года (8%) 197 03.12.07 2" xfId="13192" xr:uid="{00000000-0005-0000-0000-0000C32D0000}"/>
    <cellStyle name="AeE­_CuA¶Au_laroux_Пр разв на 2008г  2011года (8%) 197 03.12.07 3" xfId="13193" xr:uid="{00000000-0005-0000-0000-0000C42D0000}"/>
    <cellStyle name="ÅëÈ­_ÇùÁ¶Àü_laroux_Пр разв на 2008г  2011года (8%) 197 03.12.07 3" xfId="13194" xr:uid="{00000000-0005-0000-0000-0000C52D0000}"/>
    <cellStyle name="AeE­_CuA¶Au_laroux_Пр разв на 2008г  2011года (8%) 197 03.12.07 4" xfId="13195" xr:uid="{00000000-0005-0000-0000-0000C62D0000}"/>
    <cellStyle name="ÅëÈ­_ÇùÁ¶Àü_laroux_Пр разв на 2008г  2011года (8%) 197 03.12.07 4" xfId="13196" xr:uid="{00000000-0005-0000-0000-0000C72D0000}"/>
    <cellStyle name="AeE­_CuA¶Au_laroux_Пр разв на 2008г  2011года (8%) 197 03.12.07 5" xfId="13197" xr:uid="{00000000-0005-0000-0000-0000C82D0000}"/>
    <cellStyle name="ÅëÈ­_ÇùÁ¶Àü_laroux_Пр разв на 2008г  2011года (8%) 197 03.12.07 5" xfId="13198" xr:uid="{00000000-0005-0000-0000-0000C92D0000}"/>
    <cellStyle name="AeE­_CuA¶Au_laroux_Пр разв на 2008г  2011года (8%) 197 03.12.07 6" xfId="13199" xr:uid="{00000000-0005-0000-0000-0000CA2D0000}"/>
    <cellStyle name="ÅëÈ­_ÇùÁ¶Àü_laroux_Пр разв на 2008г  2011года (8%) 197 03.12.07 6" xfId="13200" xr:uid="{00000000-0005-0000-0000-0000CB2D0000}"/>
    <cellStyle name="AeE­_CuA¶Au_laroux_Пр разв на 2008г  2011года (8%) 197 03.12.07 7" xfId="13201" xr:uid="{00000000-0005-0000-0000-0000CC2D0000}"/>
    <cellStyle name="ÅëÈ­_ÇùÁ¶Àü_laroux_Пр разв на 2008г  2011года (8%) 197 03.12.07 7" xfId="13202" xr:uid="{00000000-0005-0000-0000-0000CD2D0000}"/>
    <cellStyle name="AeE­_CuA¶Au_laroux_Приложение к Доп Согл" xfId="13203" xr:uid="{00000000-0005-0000-0000-0000CE2D0000}"/>
    <cellStyle name="ÅëÈ­_ÇùÁ¶Àü_laroux_Приложение к Доп Согл" xfId="13204" xr:uid="{00000000-0005-0000-0000-0000CF2D0000}"/>
    <cellStyle name="AeE­_CuA¶Au_laroux_ТЭО 195000 БП 2008 1% рент 23% пов цен" xfId="5361" xr:uid="{00000000-0005-0000-0000-0000D02D0000}"/>
    <cellStyle name="ÅëÈ­_ÇùÁ¶Àü_laroux_ТЭО 195000 БП 2008 1% рент 23% пов цен" xfId="5362" xr:uid="{00000000-0005-0000-0000-0000D12D0000}"/>
    <cellStyle name="AeE­_CuA¶Au_laroux_ТЭО 195000 БП 2008 1% рент 23% пов цен 2" xfId="13205" xr:uid="{00000000-0005-0000-0000-0000D22D0000}"/>
    <cellStyle name="ÅëÈ­_ÇùÁ¶Àü_laroux_ТЭО 195000 БП 2008 1% рент 23% пов цен 2" xfId="13206" xr:uid="{00000000-0005-0000-0000-0000D32D0000}"/>
    <cellStyle name="AeE­_CuA¶Au_laroux_ТЭО 195000 БП 2008 1% рент 23% пов цен 3" xfId="13207" xr:uid="{00000000-0005-0000-0000-0000D42D0000}"/>
    <cellStyle name="ÅëÈ­_ÇùÁ¶Àü_laroux_ТЭО 195000 БП 2008 1% рент 23% пов цен 3" xfId="13208" xr:uid="{00000000-0005-0000-0000-0000D52D0000}"/>
    <cellStyle name="AeE­_CuA¶Au_laroux_ТЭО 195000 БП 2008 1% рент 23% пов цен 4" xfId="13209" xr:uid="{00000000-0005-0000-0000-0000D62D0000}"/>
    <cellStyle name="ÅëÈ­_ÇùÁ¶Àü_laroux_ТЭО 195000 БП 2008 1% рент 23% пов цен 4" xfId="13210" xr:uid="{00000000-0005-0000-0000-0000D72D0000}"/>
    <cellStyle name="AeE­_CuA¶Au_laroux_ТЭО 195000 БП 2008 1% рент 23% пов цен 5" xfId="13211" xr:uid="{00000000-0005-0000-0000-0000D82D0000}"/>
    <cellStyle name="ÅëÈ­_ÇùÁ¶Àü_laroux_ТЭО 195000 БП 2008 1% рент 23% пов цен 5" xfId="13212" xr:uid="{00000000-0005-0000-0000-0000D92D0000}"/>
    <cellStyle name="AeE­_CuA¶Au_laroux_ТЭО 195000 БП 2008 1% рент 23% пов цен 6" xfId="13213" xr:uid="{00000000-0005-0000-0000-0000DA2D0000}"/>
    <cellStyle name="ÅëÈ­_ÇùÁ¶Àü_laroux_ТЭО 195000 БП 2008 1% рент 23% пов цен 6" xfId="13214" xr:uid="{00000000-0005-0000-0000-0000DB2D0000}"/>
    <cellStyle name="AeE­_CuA¶Au_laroux_ТЭО 195000 БП 2008 1% рент 23% пов цен 7" xfId="13215" xr:uid="{00000000-0005-0000-0000-0000DC2D0000}"/>
    <cellStyle name="ÅëÈ­_ÇùÁ¶Àü_laroux_ТЭО 195000 БП 2008 1% рент 23% пов цен 7" xfId="13216" xr:uid="{00000000-0005-0000-0000-0000DD2D0000}"/>
    <cellStyle name="AeE­_CuA¶Au_laroux_ТЭО 205000 БП 2008 1% рент 23% пов цен" xfId="5363" xr:uid="{00000000-0005-0000-0000-0000DE2D0000}"/>
    <cellStyle name="ÅëÈ­_ÇùÁ¶Àü_laroux_ТЭО 205000 БП 2008 1% рент 23% пов цен" xfId="5364" xr:uid="{00000000-0005-0000-0000-0000DF2D0000}"/>
    <cellStyle name="AeE­_CuA¶Au_laroux_ТЭО 205000 БП 2008 1% рент 23% пов цен 2" xfId="13217" xr:uid="{00000000-0005-0000-0000-0000E02D0000}"/>
    <cellStyle name="ÅëÈ­_ÇùÁ¶Àü_laroux_ТЭО 205000 БП 2008 1% рент 23% пов цен 2" xfId="13218" xr:uid="{00000000-0005-0000-0000-0000E12D0000}"/>
    <cellStyle name="AeE­_CuA¶Au_laroux_ТЭО 205000 БП 2008 1% рент 23% пов цен 3" xfId="13219" xr:uid="{00000000-0005-0000-0000-0000E22D0000}"/>
    <cellStyle name="ÅëÈ­_ÇùÁ¶Àü_laroux_ТЭО 205000 БП 2008 1% рент 23% пов цен 3" xfId="13220" xr:uid="{00000000-0005-0000-0000-0000E32D0000}"/>
    <cellStyle name="AeE­_CuA¶Au_laroux_ТЭО 205000 БП 2008 1% рент 23% пов цен 4" xfId="13221" xr:uid="{00000000-0005-0000-0000-0000E42D0000}"/>
    <cellStyle name="ÅëÈ­_ÇùÁ¶Àü_laroux_ТЭО 205000 БП 2008 1% рент 23% пов цен 4" xfId="13222" xr:uid="{00000000-0005-0000-0000-0000E52D0000}"/>
    <cellStyle name="AeE­_CuA¶Au_laroux_ТЭО 205000 БП 2008 1% рент 23% пов цен 5" xfId="13223" xr:uid="{00000000-0005-0000-0000-0000E62D0000}"/>
    <cellStyle name="ÅëÈ­_ÇùÁ¶Àü_laroux_ТЭО 205000 БП 2008 1% рент 23% пов цен 5" xfId="13224" xr:uid="{00000000-0005-0000-0000-0000E72D0000}"/>
    <cellStyle name="AeE­_CuA¶Au_laroux_ТЭО 205000 БП 2008 1% рент 23% пов цен 6" xfId="13225" xr:uid="{00000000-0005-0000-0000-0000E82D0000}"/>
    <cellStyle name="ÅëÈ­_ÇùÁ¶Àü_laroux_ТЭО 205000 БП 2008 1% рент 23% пов цен 6" xfId="13226" xr:uid="{00000000-0005-0000-0000-0000E92D0000}"/>
    <cellStyle name="AeE­_CuA¶Au_laroux_ТЭО 205000 БП 2008 1% рент 23% пов цен 7" xfId="13227" xr:uid="{00000000-0005-0000-0000-0000EA2D0000}"/>
    <cellStyle name="ÅëÈ­_ÇùÁ¶Àü_laroux_ТЭО 205000 БП 2008 1% рент 23% пов цен 7" xfId="13228" xr:uid="{00000000-0005-0000-0000-0000EB2D0000}"/>
    <cellStyle name="AeE­_CuA¶Au_PLAN 2010  (M300)" xfId="13229" xr:uid="{00000000-0005-0000-0000-0000EC2D0000}"/>
    <cellStyle name="ÅëÈ­_ÇùÁ¶Àü_PLAN 2010  (M300)" xfId="13230" xr:uid="{00000000-0005-0000-0000-0000ED2D0000}"/>
    <cellStyle name="AeE­_FAX?c?A" xfId="5365" xr:uid="{00000000-0005-0000-0000-0000EE2D0000}"/>
    <cellStyle name="ÅëÈ­_FAX¾ç½Ä" xfId="5366" xr:uid="{00000000-0005-0000-0000-0000EF2D0000}"/>
    <cellStyle name="AeE­_FLOW" xfId="5367" xr:uid="{00000000-0005-0000-0000-0000F02D0000}"/>
    <cellStyle name="ÅëÈ­_FLOW" xfId="5368" xr:uid="{00000000-0005-0000-0000-0000F12D0000}"/>
    <cellStyle name="AeE­_FLOW 2" xfId="13231" xr:uid="{00000000-0005-0000-0000-0000F22D0000}"/>
    <cellStyle name="ÅëÈ­_FLOW 2" xfId="13232" xr:uid="{00000000-0005-0000-0000-0000F32D0000}"/>
    <cellStyle name="AeE­_FLOW 3" xfId="13233" xr:uid="{00000000-0005-0000-0000-0000F42D0000}"/>
    <cellStyle name="ÅëÈ­_FLOW 3" xfId="13234" xr:uid="{00000000-0005-0000-0000-0000F52D0000}"/>
    <cellStyle name="AeE­_FLOW 4" xfId="13235" xr:uid="{00000000-0005-0000-0000-0000F62D0000}"/>
    <cellStyle name="ÅëÈ­_FLOW 4" xfId="13236" xr:uid="{00000000-0005-0000-0000-0000F72D0000}"/>
    <cellStyle name="AeE­_FLOW 5" xfId="13237" xr:uid="{00000000-0005-0000-0000-0000F82D0000}"/>
    <cellStyle name="ÅëÈ­_FLOW 5" xfId="13238" xr:uid="{00000000-0005-0000-0000-0000F92D0000}"/>
    <cellStyle name="AeE­_FLOW 6" xfId="13239" xr:uid="{00000000-0005-0000-0000-0000FA2D0000}"/>
    <cellStyle name="ÅëÈ­_FLOW 6" xfId="13240" xr:uid="{00000000-0005-0000-0000-0000FB2D0000}"/>
    <cellStyle name="AeE­_FLOW 7" xfId="13241" xr:uid="{00000000-0005-0000-0000-0000FC2D0000}"/>
    <cellStyle name="ÅëÈ­_FLOW 7" xfId="13242" xr:uid="{00000000-0005-0000-0000-0000FD2D0000}"/>
    <cellStyle name="AeE­_FLOW 8" xfId="13243" xr:uid="{00000000-0005-0000-0000-0000FE2D0000}"/>
    <cellStyle name="ÅëÈ­_FLOW 8" xfId="13244" xr:uid="{00000000-0005-0000-0000-0000FF2D0000}"/>
    <cellStyle name="AeE­_FLOW 9" xfId="13245" xr:uid="{00000000-0005-0000-0000-0000002E0000}"/>
    <cellStyle name="ÅëÈ­_FLOW 9" xfId="13246" xr:uid="{00000000-0005-0000-0000-0000012E0000}"/>
    <cellStyle name="AeE­_FLOW_bizness plan 2008 (version 1)" xfId="5369" xr:uid="{00000000-0005-0000-0000-0000022E0000}"/>
    <cellStyle name="ÅëÈ­_FLOW_bizness plan 2008 (version 1)" xfId="5370" xr:uid="{00000000-0005-0000-0000-0000032E0000}"/>
    <cellStyle name="AeE­_FLOW_bizness plan 2008 (version 1) 2" xfId="13247" xr:uid="{00000000-0005-0000-0000-0000042E0000}"/>
    <cellStyle name="ÅëÈ­_FLOW_bizness plan 2008 (version 1) 2" xfId="13248" xr:uid="{00000000-0005-0000-0000-0000052E0000}"/>
    <cellStyle name="AeE­_FLOW_bizness plan 2008 (version 1) 3" xfId="13249" xr:uid="{00000000-0005-0000-0000-0000062E0000}"/>
    <cellStyle name="ÅëÈ­_FLOW_bizness plan 2008 (version 1) 3" xfId="13250" xr:uid="{00000000-0005-0000-0000-0000072E0000}"/>
    <cellStyle name="AeE­_FLOW_bizness plan 2008 (version 1) 4" xfId="13251" xr:uid="{00000000-0005-0000-0000-0000082E0000}"/>
    <cellStyle name="ÅëÈ­_FLOW_bizness plan 2008 (version 1) 4" xfId="13252" xr:uid="{00000000-0005-0000-0000-0000092E0000}"/>
    <cellStyle name="AeE­_FLOW_bizness plan 2008 (version 1) 5" xfId="13253" xr:uid="{00000000-0005-0000-0000-00000A2E0000}"/>
    <cellStyle name="ÅëÈ­_FLOW_bizness plan 2008 (version 1) 5" xfId="13254" xr:uid="{00000000-0005-0000-0000-00000B2E0000}"/>
    <cellStyle name="AeE­_FLOW_bizness plan 2008 (version 1) 6" xfId="13255" xr:uid="{00000000-0005-0000-0000-00000C2E0000}"/>
    <cellStyle name="ÅëÈ­_FLOW_bizness plan 2008 (version 1) 6" xfId="13256" xr:uid="{00000000-0005-0000-0000-00000D2E0000}"/>
    <cellStyle name="AeE­_FLOW_bizness plan 2008 (version 1) 7" xfId="13257" xr:uid="{00000000-0005-0000-0000-00000E2E0000}"/>
    <cellStyle name="ÅëÈ­_FLOW_bizness plan 2008 (version 1) 7" xfId="13258" xr:uid="{00000000-0005-0000-0000-00000F2E0000}"/>
    <cellStyle name="AeE­_FLOW_Динамика и разбивка по кв  БП на 2011г (16.06.11г)" xfId="13259" xr:uid="{00000000-0005-0000-0000-0000102E0000}"/>
    <cellStyle name="ÅëÈ­_FLOW_Динамика и разбивка по кв  БП на 2011г (16.06.11г)" xfId="13260" xr:uid="{00000000-0005-0000-0000-0000112E0000}"/>
    <cellStyle name="AeE­_FLOW_Импорт- 2008 Биз-план АКxls" xfId="5371" xr:uid="{00000000-0005-0000-0000-0000122E0000}"/>
    <cellStyle name="ÅëÈ­_FLOW_Импорт- 2008 Биз-план АКxls" xfId="5372" xr:uid="{00000000-0005-0000-0000-0000132E0000}"/>
    <cellStyle name="AeE­_FLOW_Импорт- 2008 Биз-план АКxls (2)" xfId="5373" xr:uid="{00000000-0005-0000-0000-0000142E0000}"/>
    <cellStyle name="ÅëÈ­_FLOW_Импорт- 2008 Биз-план АКxls (2)" xfId="5374" xr:uid="{00000000-0005-0000-0000-0000152E0000}"/>
    <cellStyle name="AeE­_FLOW_Импорт- 2008 Биз-план АКxls (2) 2" xfId="13261" xr:uid="{00000000-0005-0000-0000-0000162E0000}"/>
    <cellStyle name="ÅëÈ­_FLOW_Импорт- 2008 Биз-план АКxls (2) 2" xfId="13262" xr:uid="{00000000-0005-0000-0000-0000172E0000}"/>
    <cellStyle name="AeE­_FLOW_Импорт- 2008 Биз-план АКxls (2) 3" xfId="13263" xr:uid="{00000000-0005-0000-0000-0000182E0000}"/>
    <cellStyle name="ÅëÈ­_FLOW_Импорт- 2008 Биз-план АКxls (2) 3" xfId="13264" xr:uid="{00000000-0005-0000-0000-0000192E0000}"/>
    <cellStyle name="AeE­_FLOW_Импорт- 2008 Биз-план АКxls (2) 4" xfId="13265" xr:uid="{00000000-0005-0000-0000-00001A2E0000}"/>
    <cellStyle name="ÅëÈ­_FLOW_Импорт- 2008 Биз-план АКxls (2) 4" xfId="13266" xr:uid="{00000000-0005-0000-0000-00001B2E0000}"/>
    <cellStyle name="AeE­_FLOW_Импорт- 2008 Биз-план АКxls (2) 5" xfId="13267" xr:uid="{00000000-0005-0000-0000-00001C2E0000}"/>
    <cellStyle name="ÅëÈ­_FLOW_Импорт- 2008 Биз-план АКxls (2) 5" xfId="13268" xr:uid="{00000000-0005-0000-0000-00001D2E0000}"/>
    <cellStyle name="AeE­_FLOW_Импорт- 2008 Биз-план АКxls (2) 6" xfId="13269" xr:uid="{00000000-0005-0000-0000-00001E2E0000}"/>
    <cellStyle name="ÅëÈ­_FLOW_Импорт- 2008 Биз-план АКxls (2) 6" xfId="13270" xr:uid="{00000000-0005-0000-0000-00001F2E0000}"/>
    <cellStyle name="AeE­_FLOW_Импорт- 2008 Биз-план АКxls (2) 7" xfId="13271" xr:uid="{00000000-0005-0000-0000-0000202E0000}"/>
    <cellStyle name="ÅëÈ­_FLOW_Импорт- 2008 Биз-план АКxls (2) 7" xfId="13272" xr:uid="{00000000-0005-0000-0000-0000212E0000}"/>
    <cellStyle name="AeE­_FLOW_Импорт- 2008 Биз-план АКxls 2" xfId="13273" xr:uid="{00000000-0005-0000-0000-0000222E0000}"/>
    <cellStyle name="ÅëÈ­_FLOW_Импорт- 2008 Биз-план АКxls 2" xfId="13274" xr:uid="{00000000-0005-0000-0000-0000232E0000}"/>
    <cellStyle name="AeE­_FLOW_Импорт- 2008 Биз-план АКxls 3" xfId="13275" xr:uid="{00000000-0005-0000-0000-0000242E0000}"/>
    <cellStyle name="ÅëÈ­_FLOW_Импорт- 2008 Биз-план АКxls 3" xfId="13276" xr:uid="{00000000-0005-0000-0000-0000252E0000}"/>
    <cellStyle name="AeE­_FLOW_Импорт- 2008 Биз-план АКxls 4" xfId="13277" xr:uid="{00000000-0005-0000-0000-0000262E0000}"/>
    <cellStyle name="ÅëÈ­_FLOW_Импорт- 2008 Биз-план АКxls 4" xfId="13278" xr:uid="{00000000-0005-0000-0000-0000272E0000}"/>
    <cellStyle name="AeE­_FLOW_Импорт- 2008 Биз-план АКxls 5" xfId="13279" xr:uid="{00000000-0005-0000-0000-0000282E0000}"/>
    <cellStyle name="ÅëÈ­_FLOW_Импорт- 2008 Биз-план АКxls 5" xfId="13280" xr:uid="{00000000-0005-0000-0000-0000292E0000}"/>
    <cellStyle name="AeE­_FLOW_Импорт- 2008 Биз-план АКxls 6" xfId="13281" xr:uid="{00000000-0005-0000-0000-00002A2E0000}"/>
    <cellStyle name="ÅëÈ­_FLOW_Импорт- 2008 Биз-план АКxls 6" xfId="13282" xr:uid="{00000000-0005-0000-0000-00002B2E0000}"/>
    <cellStyle name="AeE­_FLOW_Импорт- 2008 Биз-план АКxls 7" xfId="13283" xr:uid="{00000000-0005-0000-0000-00002C2E0000}"/>
    <cellStyle name="ÅëÈ­_FLOW_Импорт- 2008 Биз-план АКxls 7" xfId="13284" xr:uid="{00000000-0005-0000-0000-00002D2E0000}"/>
    <cellStyle name="AeE­_FLOW_Калькуляция (шаблон)" xfId="13285" xr:uid="{00000000-0005-0000-0000-00002E2E0000}"/>
    <cellStyle name="ÅëÈ­_FLOW_Калькуляция (шаблон)" xfId="13286" xr:uid="{00000000-0005-0000-0000-00002F2E0000}"/>
    <cellStyle name="AeE­_FLOW_Калькуляция (шаблон) 2" xfId="13287" xr:uid="{00000000-0005-0000-0000-0000302E0000}"/>
    <cellStyle name="ÅëÈ­_FLOW_Калькуляция (шаблон) 2" xfId="13288" xr:uid="{00000000-0005-0000-0000-0000312E0000}"/>
    <cellStyle name="AeE­_FLOW_Калькуляция (шаблон) 3" xfId="13289" xr:uid="{00000000-0005-0000-0000-0000322E0000}"/>
    <cellStyle name="ÅëÈ­_FLOW_Калькуляция (шаблон) 3" xfId="13290" xr:uid="{00000000-0005-0000-0000-0000332E0000}"/>
    <cellStyle name="AeE­_FLOW_Новый график к допсоглашению №5" xfId="13291" xr:uid="{00000000-0005-0000-0000-0000342E0000}"/>
    <cellStyle name="ÅëÈ­_FLOW_Новый график к допсоглашению №5" xfId="13292" xr:uid="{00000000-0005-0000-0000-0000352E0000}"/>
    <cellStyle name="AeE­_FLOW_Оборотный (2)" xfId="5375" xr:uid="{00000000-0005-0000-0000-0000362E0000}"/>
    <cellStyle name="ÅëÈ­_FLOW_Оборотный (2)" xfId="5376" xr:uid="{00000000-0005-0000-0000-0000372E0000}"/>
    <cellStyle name="AeE­_FLOW_Оборотный (2) 2" xfId="13293" xr:uid="{00000000-0005-0000-0000-0000382E0000}"/>
    <cellStyle name="ÅëÈ­_FLOW_Оборотный (2) 2" xfId="13294" xr:uid="{00000000-0005-0000-0000-0000392E0000}"/>
    <cellStyle name="AeE­_FLOW_Оборотный (2) 3" xfId="13295" xr:uid="{00000000-0005-0000-0000-00003A2E0000}"/>
    <cellStyle name="ÅëÈ­_FLOW_Оборотный (2) 3" xfId="13296" xr:uid="{00000000-0005-0000-0000-00003B2E0000}"/>
    <cellStyle name="AeE­_FLOW_Оборотный (2) 4" xfId="13297" xr:uid="{00000000-0005-0000-0000-00003C2E0000}"/>
    <cellStyle name="ÅëÈ­_FLOW_Оборотный (2) 4" xfId="13298" xr:uid="{00000000-0005-0000-0000-00003D2E0000}"/>
    <cellStyle name="AeE­_FLOW_Оборотный (2) 5" xfId="13299" xr:uid="{00000000-0005-0000-0000-00003E2E0000}"/>
    <cellStyle name="ÅëÈ­_FLOW_Оборотный (2) 5" xfId="13300" xr:uid="{00000000-0005-0000-0000-00003F2E0000}"/>
    <cellStyle name="AeE­_FLOW_Оборотный (2) 6" xfId="13301" xr:uid="{00000000-0005-0000-0000-0000402E0000}"/>
    <cellStyle name="ÅëÈ­_FLOW_Оборотный (2) 6" xfId="13302" xr:uid="{00000000-0005-0000-0000-0000412E0000}"/>
    <cellStyle name="AeE­_FLOW_Оборотный (2) 7" xfId="13303" xr:uid="{00000000-0005-0000-0000-0000422E0000}"/>
    <cellStyle name="ÅëÈ­_FLOW_Оборотный (2) 7" xfId="13304" xr:uid="{00000000-0005-0000-0000-0000432E0000}"/>
    <cellStyle name="AeE­_FLOW_Пр разв на 2008г  2011года (8%) 192 03.12.07" xfId="5377" xr:uid="{00000000-0005-0000-0000-0000442E0000}"/>
    <cellStyle name="ÅëÈ­_FLOW_Пр разв на 2008г  2011года (8%) 192 03.12.07" xfId="5378" xr:uid="{00000000-0005-0000-0000-0000452E0000}"/>
    <cellStyle name="AeE­_FLOW_Пр разв на 2008г  2011года (8%) 192 03.12.07 2" xfId="13305" xr:uid="{00000000-0005-0000-0000-0000462E0000}"/>
    <cellStyle name="ÅëÈ­_FLOW_Пр разв на 2008г  2011года (8%) 192 03.12.07 2" xfId="13306" xr:uid="{00000000-0005-0000-0000-0000472E0000}"/>
    <cellStyle name="AeE­_FLOW_Пр разв на 2008г  2011года (8%) 192 03.12.07 3" xfId="13307" xr:uid="{00000000-0005-0000-0000-0000482E0000}"/>
    <cellStyle name="ÅëÈ­_FLOW_Пр разв на 2008г  2011года (8%) 192 03.12.07 3" xfId="13308" xr:uid="{00000000-0005-0000-0000-0000492E0000}"/>
    <cellStyle name="AeE­_FLOW_Пр разв на 2008г  2011года (8%) 192 03.12.07 4" xfId="13309" xr:uid="{00000000-0005-0000-0000-00004A2E0000}"/>
    <cellStyle name="ÅëÈ­_FLOW_Пр разв на 2008г  2011года (8%) 192 03.12.07 4" xfId="13310" xr:uid="{00000000-0005-0000-0000-00004B2E0000}"/>
    <cellStyle name="AeE­_FLOW_Пр разв на 2008г  2011года (8%) 192 03.12.07 5" xfId="13311" xr:uid="{00000000-0005-0000-0000-00004C2E0000}"/>
    <cellStyle name="ÅëÈ­_FLOW_Пр разв на 2008г  2011года (8%) 192 03.12.07 5" xfId="13312" xr:uid="{00000000-0005-0000-0000-00004D2E0000}"/>
    <cellStyle name="AeE­_FLOW_Пр разв на 2008г  2011года (8%) 192 03.12.07 6" xfId="13313" xr:uid="{00000000-0005-0000-0000-00004E2E0000}"/>
    <cellStyle name="ÅëÈ­_FLOW_Пр разв на 2008г  2011года (8%) 192 03.12.07 6" xfId="13314" xr:uid="{00000000-0005-0000-0000-00004F2E0000}"/>
    <cellStyle name="AeE­_FLOW_Пр разв на 2008г  2011года (8%) 192 03.12.07 7" xfId="13315" xr:uid="{00000000-0005-0000-0000-0000502E0000}"/>
    <cellStyle name="ÅëÈ­_FLOW_Пр разв на 2008г  2011года (8%) 192 03.12.07 7" xfId="13316" xr:uid="{00000000-0005-0000-0000-0000512E0000}"/>
    <cellStyle name="AeE­_FLOW_Пр разв на 2008г  2011года (8%) 197 03.12.07" xfId="5379" xr:uid="{00000000-0005-0000-0000-0000522E0000}"/>
    <cellStyle name="ÅëÈ­_FLOW_Пр разв на 2008г  2011года (8%) 197 03.12.07" xfId="5380" xr:uid="{00000000-0005-0000-0000-0000532E0000}"/>
    <cellStyle name="AeE­_FLOW_Пр разв на 2008г  2011года (8%) 197 03.12.07 2" xfId="13317" xr:uid="{00000000-0005-0000-0000-0000542E0000}"/>
    <cellStyle name="ÅëÈ­_FLOW_Пр разв на 2008г  2011года (8%) 197 03.12.07 2" xfId="13318" xr:uid="{00000000-0005-0000-0000-0000552E0000}"/>
    <cellStyle name="AeE­_FLOW_Пр разв на 2008г  2011года (8%) 197 03.12.07 3" xfId="13319" xr:uid="{00000000-0005-0000-0000-0000562E0000}"/>
    <cellStyle name="ÅëÈ­_FLOW_Пр разв на 2008г  2011года (8%) 197 03.12.07 3" xfId="13320" xr:uid="{00000000-0005-0000-0000-0000572E0000}"/>
    <cellStyle name="AeE­_FLOW_Пр разв на 2008г  2011года (8%) 197 03.12.07 4" xfId="13321" xr:uid="{00000000-0005-0000-0000-0000582E0000}"/>
    <cellStyle name="ÅëÈ­_FLOW_Пр разв на 2008г  2011года (8%) 197 03.12.07 4" xfId="13322" xr:uid="{00000000-0005-0000-0000-0000592E0000}"/>
    <cellStyle name="AeE­_FLOW_Пр разв на 2008г  2011года (8%) 197 03.12.07 5" xfId="13323" xr:uid="{00000000-0005-0000-0000-00005A2E0000}"/>
    <cellStyle name="ÅëÈ­_FLOW_Пр разв на 2008г  2011года (8%) 197 03.12.07 5" xfId="13324" xr:uid="{00000000-0005-0000-0000-00005B2E0000}"/>
    <cellStyle name="AeE­_FLOW_Пр разв на 2008г  2011года (8%) 197 03.12.07 6" xfId="13325" xr:uid="{00000000-0005-0000-0000-00005C2E0000}"/>
    <cellStyle name="ÅëÈ­_FLOW_Пр разв на 2008г  2011года (8%) 197 03.12.07 6" xfId="13326" xr:uid="{00000000-0005-0000-0000-00005D2E0000}"/>
    <cellStyle name="AeE­_FLOW_Пр разв на 2008г  2011года (8%) 197 03.12.07 7" xfId="13327" xr:uid="{00000000-0005-0000-0000-00005E2E0000}"/>
    <cellStyle name="ÅëÈ­_FLOW_Пр разв на 2008г  2011года (8%) 197 03.12.07 7" xfId="13328" xr:uid="{00000000-0005-0000-0000-00005F2E0000}"/>
    <cellStyle name="AeE­_FLOW_Приложение к Доп Согл" xfId="13329" xr:uid="{00000000-0005-0000-0000-0000602E0000}"/>
    <cellStyle name="ÅëÈ­_FLOW_Приложение к Доп Согл" xfId="13330" xr:uid="{00000000-0005-0000-0000-0000612E0000}"/>
    <cellStyle name="AeE­_FLOW_ТЭО 195000 БП 2008 1% рент 23% пов цен" xfId="5381" xr:uid="{00000000-0005-0000-0000-0000622E0000}"/>
    <cellStyle name="ÅëÈ­_FLOW_ТЭО 195000 БП 2008 1% рент 23% пов цен" xfId="5382" xr:uid="{00000000-0005-0000-0000-0000632E0000}"/>
    <cellStyle name="AeE­_FLOW_ТЭО 195000 БП 2008 1% рент 23% пов цен 2" xfId="13331" xr:uid="{00000000-0005-0000-0000-0000642E0000}"/>
    <cellStyle name="ÅëÈ­_FLOW_ТЭО 195000 БП 2008 1% рент 23% пов цен 2" xfId="13332" xr:uid="{00000000-0005-0000-0000-0000652E0000}"/>
    <cellStyle name="AeE­_FLOW_ТЭО 195000 БП 2008 1% рент 23% пов цен 3" xfId="13333" xr:uid="{00000000-0005-0000-0000-0000662E0000}"/>
    <cellStyle name="ÅëÈ­_FLOW_ТЭО 195000 БП 2008 1% рент 23% пов цен 3" xfId="13334" xr:uid="{00000000-0005-0000-0000-0000672E0000}"/>
    <cellStyle name="AeE­_FLOW_ТЭО 195000 БП 2008 1% рент 23% пов цен 4" xfId="13335" xr:uid="{00000000-0005-0000-0000-0000682E0000}"/>
    <cellStyle name="ÅëÈ­_FLOW_ТЭО 195000 БП 2008 1% рент 23% пов цен 4" xfId="13336" xr:uid="{00000000-0005-0000-0000-0000692E0000}"/>
    <cellStyle name="AeE­_FLOW_ТЭО 195000 БП 2008 1% рент 23% пов цен 5" xfId="13337" xr:uid="{00000000-0005-0000-0000-00006A2E0000}"/>
    <cellStyle name="ÅëÈ­_FLOW_ТЭО 195000 БП 2008 1% рент 23% пов цен 5" xfId="13338" xr:uid="{00000000-0005-0000-0000-00006B2E0000}"/>
    <cellStyle name="AeE­_FLOW_ТЭО 195000 БП 2008 1% рент 23% пов цен 6" xfId="13339" xr:uid="{00000000-0005-0000-0000-00006C2E0000}"/>
    <cellStyle name="ÅëÈ­_FLOW_ТЭО 195000 БП 2008 1% рент 23% пов цен 6" xfId="13340" xr:uid="{00000000-0005-0000-0000-00006D2E0000}"/>
    <cellStyle name="AeE­_FLOW_ТЭО 195000 БП 2008 1% рент 23% пов цен 7" xfId="13341" xr:uid="{00000000-0005-0000-0000-00006E2E0000}"/>
    <cellStyle name="ÅëÈ­_FLOW_ТЭО 195000 БП 2008 1% рент 23% пов цен 7" xfId="13342" xr:uid="{00000000-0005-0000-0000-00006F2E0000}"/>
    <cellStyle name="AeE­_FLOW_ТЭО 205000 БП 2008 1% рент 23% пов цен" xfId="5383" xr:uid="{00000000-0005-0000-0000-0000702E0000}"/>
    <cellStyle name="ÅëÈ­_FLOW_ТЭО 205000 БП 2008 1% рент 23% пов цен" xfId="5384" xr:uid="{00000000-0005-0000-0000-0000712E0000}"/>
    <cellStyle name="AeE­_FLOW_ТЭО 205000 БП 2008 1% рент 23% пов цен 2" xfId="13343" xr:uid="{00000000-0005-0000-0000-0000722E0000}"/>
    <cellStyle name="ÅëÈ­_FLOW_ТЭО 205000 БП 2008 1% рент 23% пов цен 2" xfId="13344" xr:uid="{00000000-0005-0000-0000-0000732E0000}"/>
    <cellStyle name="AeE­_FLOW_ТЭО 205000 БП 2008 1% рент 23% пов цен 3" xfId="13345" xr:uid="{00000000-0005-0000-0000-0000742E0000}"/>
    <cellStyle name="ÅëÈ­_FLOW_ТЭО 205000 БП 2008 1% рент 23% пов цен 3" xfId="13346" xr:uid="{00000000-0005-0000-0000-0000752E0000}"/>
    <cellStyle name="AeE­_FLOW_ТЭО 205000 БП 2008 1% рент 23% пов цен 4" xfId="13347" xr:uid="{00000000-0005-0000-0000-0000762E0000}"/>
    <cellStyle name="ÅëÈ­_FLOW_ТЭО 205000 БП 2008 1% рент 23% пов цен 4" xfId="13348" xr:uid="{00000000-0005-0000-0000-0000772E0000}"/>
    <cellStyle name="AeE­_FLOW_ТЭО 205000 БП 2008 1% рент 23% пов цен 5" xfId="13349" xr:uid="{00000000-0005-0000-0000-0000782E0000}"/>
    <cellStyle name="ÅëÈ­_FLOW_ТЭО 205000 БП 2008 1% рент 23% пов цен 5" xfId="13350" xr:uid="{00000000-0005-0000-0000-0000792E0000}"/>
    <cellStyle name="AeE­_FLOW_ТЭО 205000 БП 2008 1% рент 23% пов цен 6" xfId="13351" xr:uid="{00000000-0005-0000-0000-00007A2E0000}"/>
    <cellStyle name="ÅëÈ­_FLOW_ТЭО 205000 БП 2008 1% рент 23% пов цен 6" xfId="13352" xr:uid="{00000000-0005-0000-0000-00007B2E0000}"/>
    <cellStyle name="AeE­_FLOW_ТЭО 205000 БП 2008 1% рент 23% пов цен 7" xfId="13353" xr:uid="{00000000-0005-0000-0000-00007C2E0000}"/>
    <cellStyle name="ÅëÈ­_FLOW_ТЭО 205000 БП 2008 1% рент 23% пов цен 7" xfId="13354" xr:uid="{00000000-0005-0000-0000-00007D2E0000}"/>
    <cellStyle name="AeE­_GT-10E?¶??i?U" xfId="5385" xr:uid="{00000000-0005-0000-0000-00007E2E0000}"/>
    <cellStyle name="ÅëÈ­_GT-10È¸¶÷¸í´Ü" xfId="5386" xr:uid="{00000000-0005-0000-0000-00007F2E0000}"/>
    <cellStyle name="AeE­_HW &amp; SW?n±?" xfId="5387" xr:uid="{00000000-0005-0000-0000-0000802E0000}"/>
    <cellStyle name="ÅëÈ­_HW &amp; SWºñ±³" xfId="5388" xr:uid="{00000000-0005-0000-0000-0000812E0000}"/>
    <cellStyle name="AeE­_INQUIRY ¿μ¾÷AßAø " xfId="13355" xr:uid="{00000000-0005-0000-0000-0000822E0000}"/>
    <cellStyle name="ÅëÈ­_laroux" xfId="5389" xr:uid="{00000000-0005-0000-0000-0000832E0000}"/>
    <cellStyle name="AeE­_laroux 2" xfId="13356" xr:uid="{00000000-0005-0000-0000-0000842E0000}"/>
    <cellStyle name="ÅëÈ­_laroux 2" xfId="13357" xr:uid="{00000000-0005-0000-0000-0000852E0000}"/>
    <cellStyle name="AeE­_laroux 3" xfId="13358" xr:uid="{00000000-0005-0000-0000-0000862E0000}"/>
    <cellStyle name="ÅëÈ­_laroux 3" xfId="13359" xr:uid="{00000000-0005-0000-0000-0000872E0000}"/>
    <cellStyle name="AeE­_laroux_1" xfId="5390" xr:uid="{00000000-0005-0000-0000-0000882E0000}"/>
    <cellStyle name="ÅëÈ­_laroux_1" xfId="5391" xr:uid="{00000000-0005-0000-0000-0000892E0000}"/>
    <cellStyle name="AeE­_laroux_1 2" xfId="13360" xr:uid="{00000000-0005-0000-0000-00008A2E0000}"/>
    <cellStyle name="ÅëÈ­_laroux_1 2" xfId="13361" xr:uid="{00000000-0005-0000-0000-00008B2E0000}"/>
    <cellStyle name="AeE­_laroux_1 3" xfId="13362" xr:uid="{00000000-0005-0000-0000-00008C2E0000}"/>
    <cellStyle name="ÅëÈ­_laroux_1 3" xfId="13363" xr:uid="{00000000-0005-0000-0000-00008D2E0000}"/>
    <cellStyle name="AeE­_laroux_1 4" xfId="13364" xr:uid="{00000000-0005-0000-0000-00008E2E0000}"/>
    <cellStyle name="ÅëÈ­_laroux_1 4" xfId="13365" xr:uid="{00000000-0005-0000-0000-00008F2E0000}"/>
    <cellStyle name="AeE­_laroux_1 5" xfId="13366" xr:uid="{00000000-0005-0000-0000-0000902E0000}"/>
    <cellStyle name="ÅëÈ­_laroux_1 5" xfId="13367" xr:uid="{00000000-0005-0000-0000-0000912E0000}"/>
    <cellStyle name="AeE­_laroux_1 6" xfId="13368" xr:uid="{00000000-0005-0000-0000-0000922E0000}"/>
    <cellStyle name="ÅëÈ­_laroux_1 6" xfId="13369" xr:uid="{00000000-0005-0000-0000-0000932E0000}"/>
    <cellStyle name="AeE­_laroux_1 7" xfId="13370" xr:uid="{00000000-0005-0000-0000-0000942E0000}"/>
    <cellStyle name="ÅëÈ­_laroux_1 7" xfId="13371" xr:uid="{00000000-0005-0000-0000-0000952E0000}"/>
    <cellStyle name="AeE­_laroux_1 8" xfId="13372" xr:uid="{00000000-0005-0000-0000-0000962E0000}"/>
    <cellStyle name="ÅëÈ­_laroux_1 8" xfId="13373" xr:uid="{00000000-0005-0000-0000-0000972E0000}"/>
    <cellStyle name="AeE­_laroux_1 9" xfId="13374" xr:uid="{00000000-0005-0000-0000-0000982E0000}"/>
    <cellStyle name="ÅëÈ­_laroux_1 9" xfId="13375" xr:uid="{00000000-0005-0000-0000-0000992E0000}"/>
    <cellStyle name="AeE­_lx-taxi _±¸¸A½CAu " xfId="13376" xr:uid="{00000000-0005-0000-0000-00009A2E0000}"/>
    <cellStyle name="ÅëÈ­_MKN-M1.1 " xfId="13377" xr:uid="{00000000-0005-0000-0000-00009B2E0000}"/>
    <cellStyle name="AeE­_MTG1" xfId="5392" xr:uid="{00000000-0005-0000-0000-00009C2E0000}"/>
    <cellStyle name="ÅëÈ­_MTG1" xfId="5393" xr:uid="{00000000-0005-0000-0000-00009D2E0000}"/>
    <cellStyle name="AeE­_MTG1 2" xfId="13378" xr:uid="{00000000-0005-0000-0000-00009E2E0000}"/>
    <cellStyle name="ÅëÈ­_MTG1 2" xfId="13379" xr:uid="{00000000-0005-0000-0000-00009F2E0000}"/>
    <cellStyle name="AeE­_MTG1 3" xfId="13380" xr:uid="{00000000-0005-0000-0000-0000A02E0000}"/>
    <cellStyle name="ÅëÈ­_MTG1 3" xfId="13381" xr:uid="{00000000-0005-0000-0000-0000A12E0000}"/>
    <cellStyle name="AeE­_MTG1 4" xfId="13382" xr:uid="{00000000-0005-0000-0000-0000A22E0000}"/>
    <cellStyle name="ÅëÈ­_MTG1 4" xfId="13383" xr:uid="{00000000-0005-0000-0000-0000A32E0000}"/>
    <cellStyle name="AeE­_MTG1 5" xfId="13384" xr:uid="{00000000-0005-0000-0000-0000A42E0000}"/>
    <cellStyle name="ÅëÈ­_MTG1 5" xfId="13385" xr:uid="{00000000-0005-0000-0000-0000A52E0000}"/>
    <cellStyle name="AeE­_MTG1 6" xfId="13386" xr:uid="{00000000-0005-0000-0000-0000A62E0000}"/>
    <cellStyle name="ÅëÈ­_MTG1 6" xfId="13387" xr:uid="{00000000-0005-0000-0000-0000A72E0000}"/>
    <cellStyle name="AeE­_MTG1 7" xfId="13388" xr:uid="{00000000-0005-0000-0000-0000A82E0000}"/>
    <cellStyle name="ÅëÈ­_MTG1 7" xfId="13389" xr:uid="{00000000-0005-0000-0000-0000A92E0000}"/>
    <cellStyle name="AeE­_MTG1_bizness plan 2008 (version 1)" xfId="5394" xr:uid="{00000000-0005-0000-0000-0000AA2E0000}"/>
    <cellStyle name="ÅëÈ­_MTG1_bizness plan 2008 (version 1)" xfId="5395" xr:uid="{00000000-0005-0000-0000-0000AB2E0000}"/>
    <cellStyle name="AeE­_MTG1_bizness plan 2008 (version 1) 2" xfId="13390" xr:uid="{00000000-0005-0000-0000-0000AC2E0000}"/>
    <cellStyle name="ÅëÈ­_MTG1_bizness plan 2008 (version 1) 2" xfId="13391" xr:uid="{00000000-0005-0000-0000-0000AD2E0000}"/>
    <cellStyle name="AeE­_MTG1_bizness plan 2008 (version 1) 3" xfId="13392" xr:uid="{00000000-0005-0000-0000-0000AE2E0000}"/>
    <cellStyle name="ÅëÈ­_MTG1_bizness plan 2008 (version 1) 3" xfId="13393" xr:uid="{00000000-0005-0000-0000-0000AF2E0000}"/>
    <cellStyle name="AeE­_MTG1_bizness plan 2008 (version 1) 4" xfId="13394" xr:uid="{00000000-0005-0000-0000-0000B02E0000}"/>
    <cellStyle name="ÅëÈ­_MTG1_bizness plan 2008 (version 1) 4" xfId="13395" xr:uid="{00000000-0005-0000-0000-0000B12E0000}"/>
    <cellStyle name="AeE­_MTG1_bizness plan 2008 (version 1) 5" xfId="13396" xr:uid="{00000000-0005-0000-0000-0000B22E0000}"/>
    <cellStyle name="ÅëÈ­_MTG1_bizness plan 2008 (version 1) 5" xfId="13397" xr:uid="{00000000-0005-0000-0000-0000B32E0000}"/>
    <cellStyle name="AeE­_MTG1_bizness plan 2008 (version 1) 6" xfId="13398" xr:uid="{00000000-0005-0000-0000-0000B42E0000}"/>
    <cellStyle name="ÅëÈ­_MTG1_bizness plan 2008 (version 1) 6" xfId="13399" xr:uid="{00000000-0005-0000-0000-0000B52E0000}"/>
    <cellStyle name="AeE­_MTG1_bizness plan 2008 (version 1) 7" xfId="13400" xr:uid="{00000000-0005-0000-0000-0000B62E0000}"/>
    <cellStyle name="ÅëÈ­_MTG1_bizness plan 2008 (version 1) 7" xfId="13401" xr:uid="{00000000-0005-0000-0000-0000B72E0000}"/>
    <cellStyle name="AeE­_MTG1_Динамика и разбивка по кв  БП на 2011г (16.06.11г)" xfId="13402" xr:uid="{00000000-0005-0000-0000-0000B82E0000}"/>
    <cellStyle name="ÅëÈ­_MTG1_Динамика и разбивка по кв  БП на 2011г (16.06.11г)" xfId="13403" xr:uid="{00000000-0005-0000-0000-0000B92E0000}"/>
    <cellStyle name="AeE­_MTG1_Импорт- 2008 Биз-план АКxls" xfId="5396" xr:uid="{00000000-0005-0000-0000-0000BA2E0000}"/>
    <cellStyle name="ÅëÈ­_MTG1_Импорт- 2008 Биз-план АКxls" xfId="5397" xr:uid="{00000000-0005-0000-0000-0000BB2E0000}"/>
    <cellStyle name="AeE­_MTG1_Импорт- 2008 Биз-план АКxls (2)" xfId="5398" xr:uid="{00000000-0005-0000-0000-0000BC2E0000}"/>
    <cellStyle name="ÅëÈ­_MTG1_Импорт- 2008 Биз-план АКxls (2)" xfId="5399" xr:uid="{00000000-0005-0000-0000-0000BD2E0000}"/>
    <cellStyle name="AeE­_MTG1_Импорт- 2008 Биз-план АКxls (2) 2" xfId="13404" xr:uid="{00000000-0005-0000-0000-0000BE2E0000}"/>
    <cellStyle name="ÅëÈ­_MTG1_Импорт- 2008 Биз-план АКxls (2) 2" xfId="13405" xr:uid="{00000000-0005-0000-0000-0000BF2E0000}"/>
    <cellStyle name="AeE­_MTG1_Импорт- 2008 Биз-план АКxls (2) 3" xfId="13406" xr:uid="{00000000-0005-0000-0000-0000C02E0000}"/>
    <cellStyle name="ÅëÈ­_MTG1_Импорт- 2008 Биз-план АКxls (2) 3" xfId="13407" xr:uid="{00000000-0005-0000-0000-0000C12E0000}"/>
    <cellStyle name="AeE­_MTG1_Импорт- 2008 Биз-план АКxls (2) 4" xfId="13408" xr:uid="{00000000-0005-0000-0000-0000C22E0000}"/>
    <cellStyle name="ÅëÈ­_MTG1_Импорт- 2008 Биз-план АКxls (2) 4" xfId="13409" xr:uid="{00000000-0005-0000-0000-0000C32E0000}"/>
    <cellStyle name="AeE­_MTG1_Импорт- 2008 Биз-план АКxls (2) 5" xfId="13410" xr:uid="{00000000-0005-0000-0000-0000C42E0000}"/>
    <cellStyle name="ÅëÈ­_MTG1_Импорт- 2008 Биз-план АКxls (2) 5" xfId="13411" xr:uid="{00000000-0005-0000-0000-0000C52E0000}"/>
    <cellStyle name="AeE­_MTG1_Импорт- 2008 Биз-план АКxls (2) 6" xfId="13412" xr:uid="{00000000-0005-0000-0000-0000C62E0000}"/>
    <cellStyle name="ÅëÈ­_MTG1_Импорт- 2008 Биз-план АКxls (2) 6" xfId="13413" xr:uid="{00000000-0005-0000-0000-0000C72E0000}"/>
    <cellStyle name="AeE­_MTG1_Импорт- 2008 Биз-план АКxls (2) 7" xfId="13414" xr:uid="{00000000-0005-0000-0000-0000C82E0000}"/>
    <cellStyle name="ÅëÈ­_MTG1_Импорт- 2008 Биз-план АКxls (2) 7" xfId="13415" xr:uid="{00000000-0005-0000-0000-0000C92E0000}"/>
    <cellStyle name="AeE­_MTG1_Импорт- 2008 Биз-план АКxls 2" xfId="13416" xr:uid="{00000000-0005-0000-0000-0000CA2E0000}"/>
    <cellStyle name="ÅëÈ­_MTG1_Импорт- 2008 Биз-план АКxls 2" xfId="13417" xr:uid="{00000000-0005-0000-0000-0000CB2E0000}"/>
    <cellStyle name="AeE­_MTG1_Импорт- 2008 Биз-план АКxls 3" xfId="13418" xr:uid="{00000000-0005-0000-0000-0000CC2E0000}"/>
    <cellStyle name="ÅëÈ­_MTG1_Импорт- 2008 Биз-план АКxls 3" xfId="13419" xr:uid="{00000000-0005-0000-0000-0000CD2E0000}"/>
    <cellStyle name="AeE­_MTG1_Импорт- 2008 Биз-план АКxls 4" xfId="13420" xr:uid="{00000000-0005-0000-0000-0000CE2E0000}"/>
    <cellStyle name="ÅëÈ­_MTG1_Импорт- 2008 Биз-план АКxls 4" xfId="13421" xr:uid="{00000000-0005-0000-0000-0000CF2E0000}"/>
    <cellStyle name="AeE­_MTG1_Импорт- 2008 Биз-план АКxls 5" xfId="13422" xr:uid="{00000000-0005-0000-0000-0000D02E0000}"/>
    <cellStyle name="ÅëÈ­_MTG1_Импорт- 2008 Биз-план АКxls 5" xfId="13423" xr:uid="{00000000-0005-0000-0000-0000D12E0000}"/>
    <cellStyle name="AeE­_MTG1_Импорт- 2008 Биз-план АКxls 6" xfId="13424" xr:uid="{00000000-0005-0000-0000-0000D22E0000}"/>
    <cellStyle name="ÅëÈ­_MTG1_Импорт- 2008 Биз-план АКxls 6" xfId="13425" xr:uid="{00000000-0005-0000-0000-0000D32E0000}"/>
    <cellStyle name="AeE­_MTG1_Импорт- 2008 Биз-план АКxls 7" xfId="13426" xr:uid="{00000000-0005-0000-0000-0000D42E0000}"/>
    <cellStyle name="ÅëÈ­_MTG1_Импорт- 2008 Биз-план АКxls 7" xfId="13427" xr:uid="{00000000-0005-0000-0000-0000D52E0000}"/>
    <cellStyle name="AeE­_MTG1_Калькуляция (шаблон)" xfId="13428" xr:uid="{00000000-0005-0000-0000-0000D62E0000}"/>
    <cellStyle name="ÅëÈ­_MTG1_Калькуляция (шаблон)" xfId="13429" xr:uid="{00000000-0005-0000-0000-0000D72E0000}"/>
    <cellStyle name="AeE­_MTG1_Калькуляция (шаблон) 2" xfId="13430" xr:uid="{00000000-0005-0000-0000-0000D82E0000}"/>
    <cellStyle name="ÅëÈ­_MTG1_Калькуляция (шаблон) 2" xfId="13431" xr:uid="{00000000-0005-0000-0000-0000D92E0000}"/>
    <cellStyle name="AeE­_MTG1_Калькуляция (шаблон) 3" xfId="13432" xr:uid="{00000000-0005-0000-0000-0000DA2E0000}"/>
    <cellStyle name="ÅëÈ­_MTG1_Калькуляция (шаблон) 3" xfId="13433" xr:uid="{00000000-0005-0000-0000-0000DB2E0000}"/>
    <cellStyle name="AeE­_MTG1_Новый график к допсоглашению №5" xfId="13434" xr:uid="{00000000-0005-0000-0000-0000DC2E0000}"/>
    <cellStyle name="ÅëÈ­_MTG1_Новый график к допсоглашению №5" xfId="13435" xr:uid="{00000000-0005-0000-0000-0000DD2E0000}"/>
    <cellStyle name="AeE­_MTG1_Оборотный (2)" xfId="5400" xr:uid="{00000000-0005-0000-0000-0000DE2E0000}"/>
    <cellStyle name="ÅëÈ­_MTG1_Оборотный (2)" xfId="5401" xr:uid="{00000000-0005-0000-0000-0000DF2E0000}"/>
    <cellStyle name="AeE­_MTG1_Оборотный (2) 2" xfId="13436" xr:uid="{00000000-0005-0000-0000-0000E02E0000}"/>
    <cellStyle name="ÅëÈ­_MTG1_Оборотный (2) 2" xfId="13437" xr:uid="{00000000-0005-0000-0000-0000E12E0000}"/>
    <cellStyle name="AeE­_MTG1_Оборотный (2) 3" xfId="13438" xr:uid="{00000000-0005-0000-0000-0000E22E0000}"/>
    <cellStyle name="ÅëÈ­_MTG1_Оборотный (2) 3" xfId="13439" xr:uid="{00000000-0005-0000-0000-0000E32E0000}"/>
    <cellStyle name="AeE­_MTG1_Оборотный (2) 4" xfId="13440" xr:uid="{00000000-0005-0000-0000-0000E42E0000}"/>
    <cellStyle name="ÅëÈ­_MTG1_Оборотный (2) 4" xfId="13441" xr:uid="{00000000-0005-0000-0000-0000E52E0000}"/>
    <cellStyle name="AeE­_MTG1_Оборотный (2) 5" xfId="13442" xr:uid="{00000000-0005-0000-0000-0000E62E0000}"/>
    <cellStyle name="ÅëÈ­_MTG1_Оборотный (2) 5" xfId="13443" xr:uid="{00000000-0005-0000-0000-0000E72E0000}"/>
    <cellStyle name="AeE­_MTG1_Оборотный (2) 6" xfId="13444" xr:uid="{00000000-0005-0000-0000-0000E82E0000}"/>
    <cellStyle name="ÅëÈ­_MTG1_Оборотный (2) 6" xfId="13445" xr:uid="{00000000-0005-0000-0000-0000E92E0000}"/>
    <cellStyle name="AeE­_MTG1_Оборотный (2) 7" xfId="13446" xr:uid="{00000000-0005-0000-0000-0000EA2E0000}"/>
    <cellStyle name="ÅëÈ­_MTG1_Оборотный (2) 7" xfId="13447" xr:uid="{00000000-0005-0000-0000-0000EB2E0000}"/>
    <cellStyle name="AeE­_MTG1_Пр разв на 2008г  2011года (8%) 192 03.12.07" xfId="5402" xr:uid="{00000000-0005-0000-0000-0000EC2E0000}"/>
    <cellStyle name="ÅëÈ­_MTG1_Пр разв на 2008г  2011года (8%) 192 03.12.07" xfId="5403" xr:uid="{00000000-0005-0000-0000-0000ED2E0000}"/>
    <cellStyle name="AeE­_MTG1_Пр разв на 2008г  2011года (8%) 192 03.12.07 2" xfId="13448" xr:uid="{00000000-0005-0000-0000-0000EE2E0000}"/>
    <cellStyle name="ÅëÈ­_MTG1_Пр разв на 2008г  2011года (8%) 192 03.12.07 2" xfId="13449" xr:uid="{00000000-0005-0000-0000-0000EF2E0000}"/>
    <cellStyle name="AeE­_MTG1_Пр разв на 2008г  2011года (8%) 192 03.12.07 3" xfId="13450" xr:uid="{00000000-0005-0000-0000-0000F02E0000}"/>
    <cellStyle name="ÅëÈ­_MTG1_Пр разв на 2008г  2011года (8%) 192 03.12.07 3" xfId="13451" xr:uid="{00000000-0005-0000-0000-0000F12E0000}"/>
    <cellStyle name="AeE­_MTG1_Пр разв на 2008г  2011года (8%) 192 03.12.07 4" xfId="13452" xr:uid="{00000000-0005-0000-0000-0000F22E0000}"/>
    <cellStyle name="ÅëÈ­_MTG1_Пр разв на 2008г  2011года (8%) 192 03.12.07 4" xfId="13453" xr:uid="{00000000-0005-0000-0000-0000F32E0000}"/>
    <cellStyle name="AeE­_MTG1_Пр разв на 2008г  2011года (8%) 192 03.12.07 5" xfId="13454" xr:uid="{00000000-0005-0000-0000-0000F42E0000}"/>
    <cellStyle name="ÅëÈ­_MTG1_Пр разв на 2008г  2011года (8%) 192 03.12.07 5" xfId="13455" xr:uid="{00000000-0005-0000-0000-0000F52E0000}"/>
    <cellStyle name="AeE­_MTG1_Пр разв на 2008г  2011года (8%) 192 03.12.07 6" xfId="13456" xr:uid="{00000000-0005-0000-0000-0000F62E0000}"/>
    <cellStyle name="ÅëÈ­_MTG1_Пр разв на 2008г  2011года (8%) 192 03.12.07 6" xfId="13457" xr:uid="{00000000-0005-0000-0000-0000F72E0000}"/>
    <cellStyle name="AeE­_MTG1_Пр разв на 2008г  2011года (8%) 192 03.12.07 7" xfId="13458" xr:uid="{00000000-0005-0000-0000-0000F82E0000}"/>
    <cellStyle name="ÅëÈ­_MTG1_Пр разв на 2008г  2011года (8%) 192 03.12.07 7" xfId="13459" xr:uid="{00000000-0005-0000-0000-0000F92E0000}"/>
    <cellStyle name="AeE­_MTG1_Пр разв на 2008г  2011года (8%) 197 03.12.07" xfId="5404" xr:uid="{00000000-0005-0000-0000-0000FA2E0000}"/>
    <cellStyle name="ÅëÈ­_MTG1_Пр разв на 2008г  2011года (8%) 197 03.12.07" xfId="5405" xr:uid="{00000000-0005-0000-0000-0000FB2E0000}"/>
    <cellStyle name="AeE­_MTG1_Пр разв на 2008г  2011года (8%) 197 03.12.07 2" xfId="13460" xr:uid="{00000000-0005-0000-0000-0000FC2E0000}"/>
    <cellStyle name="ÅëÈ­_MTG1_Пр разв на 2008г  2011года (8%) 197 03.12.07 2" xfId="13461" xr:uid="{00000000-0005-0000-0000-0000FD2E0000}"/>
    <cellStyle name="AeE­_MTG1_Пр разв на 2008г  2011года (8%) 197 03.12.07 3" xfId="13462" xr:uid="{00000000-0005-0000-0000-0000FE2E0000}"/>
    <cellStyle name="ÅëÈ­_MTG1_Пр разв на 2008г  2011года (8%) 197 03.12.07 3" xfId="13463" xr:uid="{00000000-0005-0000-0000-0000FF2E0000}"/>
    <cellStyle name="AeE­_MTG1_Пр разв на 2008г  2011года (8%) 197 03.12.07 4" xfId="13464" xr:uid="{00000000-0005-0000-0000-0000002F0000}"/>
    <cellStyle name="ÅëÈ­_MTG1_Пр разв на 2008г  2011года (8%) 197 03.12.07 4" xfId="13465" xr:uid="{00000000-0005-0000-0000-0000012F0000}"/>
    <cellStyle name="AeE­_MTG1_Пр разв на 2008г  2011года (8%) 197 03.12.07 5" xfId="13466" xr:uid="{00000000-0005-0000-0000-0000022F0000}"/>
    <cellStyle name="ÅëÈ­_MTG1_Пр разв на 2008г  2011года (8%) 197 03.12.07 5" xfId="13467" xr:uid="{00000000-0005-0000-0000-0000032F0000}"/>
    <cellStyle name="AeE­_MTG1_Пр разв на 2008г  2011года (8%) 197 03.12.07 6" xfId="13468" xr:uid="{00000000-0005-0000-0000-0000042F0000}"/>
    <cellStyle name="ÅëÈ­_MTG1_Пр разв на 2008г  2011года (8%) 197 03.12.07 6" xfId="13469" xr:uid="{00000000-0005-0000-0000-0000052F0000}"/>
    <cellStyle name="AeE­_MTG1_Пр разв на 2008г  2011года (8%) 197 03.12.07 7" xfId="13470" xr:uid="{00000000-0005-0000-0000-0000062F0000}"/>
    <cellStyle name="ÅëÈ­_MTG1_Пр разв на 2008г  2011года (8%) 197 03.12.07 7" xfId="13471" xr:uid="{00000000-0005-0000-0000-0000072F0000}"/>
    <cellStyle name="AeE­_MTG1_Приложение к Доп Согл" xfId="13472" xr:uid="{00000000-0005-0000-0000-0000082F0000}"/>
    <cellStyle name="ÅëÈ­_MTG1_Приложение к Доп Согл" xfId="13473" xr:uid="{00000000-0005-0000-0000-0000092F0000}"/>
    <cellStyle name="AeE­_MTG1_ТЭО 195000 БП 2008 1% рент 23% пов цен" xfId="5406" xr:uid="{00000000-0005-0000-0000-00000A2F0000}"/>
    <cellStyle name="ÅëÈ­_MTG1_ТЭО 195000 БП 2008 1% рент 23% пов цен" xfId="5407" xr:uid="{00000000-0005-0000-0000-00000B2F0000}"/>
    <cellStyle name="AeE­_MTG1_ТЭО 195000 БП 2008 1% рент 23% пов цен 2" xfId="13474" xr:uid="{00000000-0005-0000-0000-00000C2F0000}"/>
    <cellStyle name="ÅëÈ­_MTG1_ТЭО 195000 БП 2008 1% рент 23% пов цен 2" xfId="13475" xr:uid="{00000000-0005-0000-0000-00000D2F0000}"/>
    <cellStyle name="AeE­_MTG1_ТЭО 195000 БП 2008 1% рент 23% пов цен 3" xfId="13476" xr:uid="{00000000-0005-0000-0000-00000E2F0000}"/>
    <cellStyle name="ÅëÈ­_MTG1_ТЭО 195000 БП 2008 1% рент 23% пов цен 3" xfId="13477" xr:uid="{00000000-0005-0000-0000-00000F2F0000}"/>
    <cellStyle name="AeE­_MTG1_ТЭО 195000 БП 2008 1% рент 23% пов цен 4" xfId="13478" xr:uid="{00000000-0005-0000-0000-0000102F0000}"/>
    <cellStyle name="ÅëÈ­_MTG1_ТЭО 195000 БП 2008 1% рент 23% пов цен 4" xfId="13479" xr:uid="{00000000-0005-0000-0000-0000112F0000}"/>
    <cellStyle name="AeE­_MTG1_ТЭО 195000 БП 2008 1% рент 23% пов цен 5" xfId="13480" xr:uid="{00000000-0005-0000-0000-0000122F0000}"/>
    <cellStyle name="ÅëÈ­_MTG1_ТЭО 195000 БП 2008 1% рент 23% пов цен 5" xfId="13481" xr:uid="{00000000-0005-0000-0000-0000132F0000}"/>
    <cellStyle name="AeE­_MTG1_ТЭО 195000 БП 2008 1% рент 23% пов цен 6" xfId="13482" xr:uid="{00000000-0005-0000-0000-0000142F0000}"/>
    <cellStyle name="ÅëÈ­_MTG1_ТЭО 195000 БП 2008 1% рент 23% пов цен 6" xfId="13483" xr:uid="{00000000-0005-0000-0000-0000152F0000}"/>
    <cellStyle name="AeE­_MTG1_ТЭО 195000 БП 2008 1% рент 23% пов цен 7" xfId="13484" xr:uid="{00000000-0005-0000-0000-0000162F0000}"/>
    <cellStyle name="ÅëÈ­_MTG1_ТЭО 195000 БП 2008 1% рент 23% пов цен 7" xfId="13485" xr:uid="{00000000-0005-0000-0000-0000172F0000}"/>
    <cellStyle name="AeE­_MTG1_ТЭО 205000 БП 2008 1% рент 23% пов цен" xfId="5408" xr:uid="{00000000-0005-0000-0000-0000182F0000}"/>
    <cellStyle name="ÅëÈ­_MTG1_ТЭО 205000 БП 2008 1% рент 23% пов цен" xfId="5409" xr:uid="{00000000-0005-0000-0000-0000192F0000}"/>
    <cellStyle name="AeE­_MTG1_ТЭО 205000 БП 2008 1% рент 23% пов цен 2" xfId="13486" xr:uid="{00000000-0005-0000-0000-00001A2F0000}"/>
    <cellStyle name="ÅëÈ­_MTG1_ТЭО 205000 БП 2008 1% рент 23% пов цен 2" xfId="13487" xr:uid="{00000000-0005-0000-0000-00001B2F0000}"/>
    <cellStyle name="AeE­_MTG1_ТЭО 205000 БП 2008 1% рент 23% пов цен 3" xfId="13488" xr:uid="{00000000-0005-0000-0000-00001C2F0000}"/>
    <cellStyle name="ÅëÈ­_MTG1_ТЭО 205000 БП 2008 1% рент 23% пов цен 3" xfId="13489" xr:uid="{00000000-0005-0000-0000-00001D2F0000}"/>
    <cellStyle name="AeE­_MTG1_ТЭО 205000 БП 2008 1% рент 23% пов цен 4" xfId="13490" xr:uid="{00000000-0005-0000-0000-00001E2F0000}"/>
    <cellStyle name="ÅëÈ­_MTG1_ТЭО 205000 БП 2008 1% рент 23% пов цен 4" xfId="13491" xr:uid="{00000000-0005-0000-0000-00001F2F0000}"/>
    <cellStyle name="AeE­_MTG1_ТЭО 205000 БП 2008 1% рент 23% пов цен 5" xfId="13492" xr:uid="{00000000-0005-0000-0000-0000202F0000}"/>
    <cellStyle name="ÅëÈ­_MTG1_ТЭО 205000 БП 2008 1% рент 23% пов цен 5" xfId="13493" xr:uid="{00000000-0005-0000-0000-0000212F0000}"/>
    <cellStyle name="AeE­_MTG1_ТЭО 205000 БП 2008 1% рент 23% пов цен 6" xfId="13494" xr:uid="{00000000-0005-0000-0000-0000222F0000}"/>
    <cellStyle name="ÅëÈ­_MTG1_ТЭО 205000 БП 2008 1% рент 23% пов цен 6" xfId="13495" xr:uid="{00000000-0005-0000-0000-0000232F0000}"/>
    <cellStyle name="AeE­_MTG1_ТЭО 205000 БП 2008 1% рент 23% пов цен 7" xfId="13496" xr:uid="{00000000-0005-0000-0000-0000242F0000}"/>
    <cellStyle name="ÅëÈ­_MTG1_ТЭО 205000 БП 2008 1% рент 23% пов цен 7" xfId="13497" xr:uid="{00000000-0005-0000-0000-0000252F0000}"/>
    <cellStyle name="AeE­_MTG2 (2)" xfId="5410" xr:uid="{00000000-0005-0000-0000-0000262F0000}"/>
    <cellStyle name="ÅëÈ­_MTG2 (2)" xfId="5411" xr:uid="{00000000-0005-0000-0000-0000272F0000}"/>
    <cellStyle name="AeE­_MTG2 (2) 2" xfId="13498" xr:uid="{00000000-0005-0000-0000-0000282F0000}"/>
    <cellStyle name="ÅëÈ­_MTG2 (2) 2" xfId="13499" xr:uid="{00000000-0005-0000-0000-0000292F0000}"/>
    <cellStyle name="AeE­_MTG2 (2) 3" xfId="13500" xr:uid="{00000000-0005-0000-0000-00002A2F0000}"/>
    <cellStyle name="ÅëÈ­_MTG2 (2) 3" xfId="13501" xr:uid="{00000000-0005-0000-0000-00002B2F0000}"/>
    <cellStyle name="AeE­_MTG2 (2) 4" xfId="13502" xr:uid="{00000000-0005-0000-0000-00002C2F0000}"/>
    <cellStyle name="ÅëÈ­_MTG2 (2) 4" xfId="13503" xr:uid="{00000000-0005-0000-0000-00002D2F0000}"/>
    <cellStyle name="AeE­_MTG2 (2) 5" xfId="13504" xr:uid="{00000000-0005-0000-0000-00002E2F0000}"/>
    <cellStyle name="ÅëÈ­_MTG2 (2) 5" xfId="13505" xr:uid="{00000000-0005-0000-0000-00002F2F0000}"/>
    <cellStyle name="AeE­_MTG2 (2) 6" xfId="13506" xr:uid="{00000000-0005-0000-0000-0000302F0000}"/>
    <cellStyle name="ÅëÈ­_MTG2 (2) 6" xfId="13507" xr:uid="{00000000-0005-0000-0000-0000312F0000}"/>
    <cellStyle name="AeE­_MTG2 (2) 7" xfId="13508" xr:uid="{00000000-0005-0000-0000-0000322F0000}"/>
    <cellStyle name="ÅëÈ­_MTG2 (2) 7" xfId="13509" xr:uid="{00000000-0005-0000-0000-0000332F0000}"/>
    <cellStyle name="AeE­_MTG2 (2) 8" xfId="13510" xr:uid="{00000000-0005-0000-0000-0000342F0000}"/>
    <cellStyle name="ÅëÈ­_MTG2 (2) 8" xfId="13511" xr:uid="{00000000-0005-0000-0000-0000352F0000}"/>
    <cellStyle name="AeE­_MTG2 (2) 9" xfId="13512" xr:uid="{00000000-0005-0000-0000-0000362F0000}"/>
    <cellStyle name="ÅëÈ­_MTG2 (2) 9" xfId="13513" xr:uid="{00000000-0005-0000-0000-0000372F0000}"/>
    <cellStyle name="AeE­_MTG2 (2)_bizness plan 2008 (version 1)" xfId="5412" xr:uid="{00000000-0005-0000-0000-0000382F0000}"/>
    <cellStyle name="ÅëÈ­_MTG2 (2)_bizness plan 2008 (version 1)" xfId="5413" xr:uid="{00000000-0005-0000-0000-0000392F0000}"/>
    <cellStyle name="AeE­_MTG2 (2)_bizness plan 2008 (version 1) 2" xfId="13514" xr:uid="{00000000-0005-0000-0000-00003A2F0000}"/>
    <cellStyle name="ÅëÈ­_MTG2 (2)_bizness plan 2008 (version 1) 2" xfId="13515" xr:uid="{00000000-0005-0000-0000-00003B2F0000}"/>
    <cellStyle name="AeE­_MTG2 (2)_bizness plan 2008 (version 1) 3" xfId="13516" xr:uid="{00000000-0005-0000-0000-00003C2F0000}"/>
    <cellStyle name="ÅëÈ­_MTG2 (2)_bizness plan 2008 (version 1) 3" xfId="13517" xr:uid="{00000000-0005-0000-0000-00003D2F0000}"/>
    <cellStyle name="AeE­_MTG2 (2)_bizness plan 2008 (version 1) 4" xfId="13518" xr:uid="{00000000-0005-0000-0000-00003E2F0000}"/>
    <cellStyle name="ÅëÈ­_MTG2 (2)_bizness plan 2008 (version 1) 4" xfId="13519" xr:uid="{00000000-0005-0000-0000-00003F2F0000}"/>
    <cellStyle name="AeE­_MTG2 (2)_bizness plan 2008 (version 1) 5" xfId="13520" xr:uid="{00000000-0005-0000-0000-0000402F0000}"/>
    <cellStyle name="ÅëÈ­_MTG2 (2)_bizness plan 2008 (version 1) 5" xfId="13521" xr:uid="{00000000-0005-0000-0000-0000412F0000}"/>
    <cellStyle name="AeE­_MTG2 (2)_bizness plan 2008 (version 1) 6" xfId="13522" xr:uid="{00000000-0005-0000-0000-0000422F0000}"/>
    <cellStyle name="ÅëÈ­_MTG2 (2)_bizness plan 2008 (version 1) 6" xfId="13523" xr:uid="{00000000-0005-0000-0000-0000432F0000}"/>
    <cellStyle name="AeE­_MTG2 (2)_bizness plan 2008 (version 1) 7" xfId="13524" xr:uid="{00000000-0005-0000-0000-0000442F0000}"/>
    <cellStyle name="ÅëÈ­_MTG2 (2)_bizness plan 2008 (version 1) 7" xfId="13525" xr:uid="{00000000-0005-0000-0000-0000452F0000}"/>
    <cellStyle name="AeE­_MTG2 (2)_Динамика и разбивка по кв  БП на 2011г (16.06.11г)" xfId="13526" xr:uid="{00000000-0005-0000-0000-0000462F0000}"/>
    <cellStyle name="ÅëÈ­_MTG2 (2)_Динамика и разбивка по кв  БП на 2011г (16.06.11г)" xfId="13527" xr:uid="{00000000-0005-0000-0000-0000472F0000}"/>
    <cellStyle name="AeE­_MTG2 (2)_Импорт- 2008 Биз-план АКxls" xfId="5414" xr:uid="{00000000-0005-0000-0000-0000482F0000}"/>
    <cellStyle name="ÅëÈ­_MTG2 (2)_Импорт- 2008 Биз-план АКxls" xfId="5415" xr:uid="{00000000-0005-0000-0000-0000492F0000}"/>
    <cellStyle name="AeE­_MTG2 (2)_Импорт- 2008 Биз-план АКxls (2)" xfId="5416" xr:uid="{00000000-0005-0000-0000-00004A2F0000}"/>
    <cellStyle name="ÅëÈ­_MTG2 (2)_Импорт- 2008 Биз-план АКxls (2)" xfId="5417" xr:uid="{00000000-0005-0000-0000-00004B2F0000}"/>
    <cellStyle name="AeE­_MTG2 (2)_Импорт- 2008 Биз-план АКxls (2) 2" xfId="13528" xr:uid="{00000000-0005-0000-0000-00004C2F0000}"/>
    <cellStyle name="ÅëÈ­_MTG2 (2)_Импорт- 2008 Биз-план АКxls (2) 2" xfId="13529" xr:uid="{00000000-0005-0000-0000-00004D2F0000}"/>
    <cellStyle name="AeE­_MTG2 (2)_Импорт- 2008 Биз-план АКxls (2) 3" xfId="13530" xr:uid="{00000000-0005-0000-0000-00004E2F0000}"/>
    <cellStyle name="ÅëÈ­_MTG2 (2)_Импорт- 2008 Биз-план АКxls (2) 3" xfId="13531" xr:uid="{00000000-0005-0000-0000-00004F2F0000}"/>
    <cellStyle name="AeE­_MTG2 (2)_Импорт- 2008 Биз-план АКxls (2) 4" xfId="13532" xr:uid="{00000000-0005-0000-0000-0000502F0000}"/>
    <cellStyle name="ÅëÈ­_MTG2 (2)_Импорт- 2008 Биз-план АКxls (2) 4" xfId="13533" xr:uid="{00000000-0005-0000-0000-0000512F0000}"/>
    <cellStyle name="AeE­_MTG2 (2)_Импорт- 2008 Биз-план АКxls (2) 5" xfId="13534" xr:uid="{00000000-0005-0000-0000-0000522F0000}"/>
    <cellStyle name="ÅëÈ­_MTG2 (2)_Импорт- 2008 Биз-план АКxls (2) 5" xfId="13535" xr:uid="{00000000-0005-0000-0000-0000532F0000}"/>
    <cellStyle name="AeE­_MTG2 (2)_Импорт- 2008 Биз-план АКxls (2) 6" xfId="13536" xr:uid="{00000000-0005-0000-0000-0000542F0000}"/>
    <cellStyle name="ÅëÈ­_MTG2 (2)_Импорт- 2008 Биз-план АКxls (2) 6" xfId="13537" xr:uid="{00000000-0005-0000-0000-0000552F0000}"/>
    <cellStyle name="AeE­_MTG2 (2)_Импорт- 2008 Биз-план АКxls (2) 7" xfId="13538" xr:uid="{00000000-0005-0000-0000-0000562F0000}"/>
    <cellStyle name="ÅëÈ­_MTG2 (2)_Импорт- 2008 Биз-план АКxls (2) 7" xfId="13539" xr:uid="{00000000-0005-0000-0000-0000572F0000}"/>
    <cellStyle name="AeE­_MTG2 (2)_Импорт- 2008 Биз-план АКxls 2" xfId="13540" xr:uid="{00000000-0005-0000-0000-0000582F0000}"/>
    <cellStyle name="ÅëÈ­_MTG2 (2)_Импорт- 2008 Биз-план АКxls 2" xfId="13541" xr:uid="{00000000-0005-0000-0000-0000592F0000}"/>
    <cellStyle name="AeE­_MTG2 (2)_Импорт- 2008 Биз-план АКxls 3" xfId="13542" xr:uid="{00000000-0005-0000-0000-00005A2F0000}"/>
    <cellStyle name="ÅëÈ­_MTG2 (2)_Импорт- 2008 Биз-план АКxls 3" xfId="13543" xr:uid="{00000000-0005-0000-0000-00005B2F0000}"/>
    <cellStyle name="AeE­_MTG2 (2)_Импорт- 2008 Биз-план АКxls 4" xfId="13544" xr:uid="{00000000-0005-0000-0000-00005C2F0000}"/>
    <cellStyle name="ÅëÈ­_MTG2 (2)_Импорт- 2008 Биз-план АКxls 4" xfId="13545" xr:uid="{00000000-0005-0000-0000-00005D2F0000}"/>
    <cellStyle name="AeE­_MTG2 (2)_Импорт- 2008 Биз-план АКxls 5" xfId="13546" xr:uid="{00000000-0005-0000-0000-00005E2F0000}"/>
    <cellStyle name="ÅëÈ­_MTG2 (2)_Импорт- 2008 Биз-план АКxls 5" xfId="13547" xr:uid="{00000000-0005-0000-0000-00005F2F0000}"/>
    <cellStyle name="AeE­_MTG2 (2)_Импорт- 2008 Биз-план АКxls 6" xfId="13548" xr:uid="{00000000-0005-0000-0000-0000602F0000}"/>
    <cellStyle name="ÅëÈ­_MTG2 (2)_Импорт- 2008 Биз-план АКxls 6" xfId="13549" xr:uid="{00000000-0005-0000-0000-0000612F0000}"/>
    <cellStyle name="AeE­_MTG2 (2)_Импорт- 2008 Биз-план АКxls 7" xfId="13550" xr:uid="{00000000-0005-0000-0000-0000622F0000}"/>
    <cellStyle name="ÅëÈ­_MTG2 (2)_Импорт- 2008 Биз-план АКxls 7" xfId="13551" xr:uid="{00000000-0005-0000-0000-0000632F0000}"/>
    <cellStyle name="AeE­_MTG2 (2)_Калькуляция (шаблон)" xfId="13552" xr:uid="{00000000-0005-0000-0000-0000642F0000}"/>
    <cellStyle name="ÅëÈ­_MTG2 (2)_Калькуляция (шаблон)" xfId="13553" xr:uid="{00000000-0005-0000-0000-0000652F0000}"/>
    <cellStyle name="AeE­_MTG2 (2)_Калькуляция (шаблон) 2" xfId="13554" xr:uid="{00000000-0005-0000-0000-0000662F0000}"/>
    <cellStyle name="ÅëÈ­_MTG2 (2)_Калькуляция (шаблон) 2" xfId="13555" xr:uid="{00000000-0005-0000-0000-0000672F0000}"/>
    <cellStyle name="AeE­_MTG2 (2)_Калькуляция (шаблон) 3" xfId="13556" xr:uid="{00000000-0005-0000-0000-0000682F0000}"/>
    <cellStyle name="ÅëÈ­_MTG2 (2)_Калькуляция (шаблон) 3" xfId="13557" xr:uid="{00000000-0005-0000-0000-0000692F0000}"/>
    <cellStyle name="AeE­_MTG2 (2)_Новый график к допсоглашению №5" xfId="13558" xr:uid="{00000000-0005-0000-0000-00006A2F0000}"/>
    <cellStyle name="ÅëÈ­_MTG2 (2)_Новый график к допсоглашению №5" xfId="13559" xr:uid="{00000000-0005-0000-0000-00006B2F0000}"/>
    <cellStyle name="AeE­_MTG2 (2)_Оборотный (2)" xfId="5418" xr:uid="{00000000-0005-0000-0000-00006C2F0000}"/>
    <cellStyle name="ÅëÈ­_MTG2 (2)_Оборотный (2)" xfId="5419" xr:uid="{00000000-0005-0000-0000-00006D2F0000}"/>
    <cellStyle name="AeE­_MTG2 (2)_Оборотный (2) 2" xfId="13560" xr:uid="{00000000-0005-0000-0000-00006E2F0000}"/>
    <cellStyle name="ÅëÈ­_MTG2 (2)_Оборотный (2) 2" xfId="13561" xr:uid="{00000000-0005-0000-0000-00006F2F0000}"/>
    <cellStyle name="AeE­_MTG2 (2)_Оборотный (2) 3" xfId="13562" xr:uid="{00000000-0005-0000-0000-0000702F0000}"/>
    <cellStyle name="ÅëÈ­_MTG2 (2)_Оборотный (2) 3" xfId="13563" xr:uid="{00000000-0005-0000-0000-0000712F0000}"/>
    <cellStyle name="AeE­_MTG2 (2)_Оборотный (2) 4" xfId="13564" xr:uid="{00000000-0005-0000-0000-0000722F0000}"/>
    <cellStyle name="ÅëÈ­_MTG2 (2)_Оборотный (2) 4" xfId="13565" xr:uid="{00000000-0005-0000-0000-0000732F0000}"/>
    <cellStyle name="AeE­_MTG2 (2)_Оборотный (2) 5" xfId="13566" xr:uid="{00000000-0005-0000-0000-0000742F0000}"/>
    <cellStyle name="ÅëÈ­_MTG2 (2)_Оборотный (2) 5" xfId="13567" xr:uid="{00000000-0005-0000-0000-0000752F0000}"/>
    <cellStyle name="AeE­_MTG2 (2)_Оборотный (2) 6" xfId="13568" xr:uid="{00000000-0005-0000-0000-0000762F0000}"/>
    <cellStyle name="ÅëÈ­_MTG2 (2)_Оборотный (2) 6" xfId="13569" xr:uid="{00000000-0005-0000-0000-0000772F0000}"/>
    <cellStyle name="AeE­_MTG2 (2)_Оборотный (2) 7" xfId="13570" xr:uid="{00000000-0005-0000-0000-0000782F0000}"/>
    <cellStyle name="ÅëÈ­_MTG2 (2)_Оборотный (2) 7" xfId="13571" xr:uid="{00000000-0005-0000-0000-0000792F0000}"/>
    <cellStyle name="AeE­_MTG2 (2)_Пр разв на 2008г  2011года (8%) 192 03.12.07" xfId="5420" xr:uid="{00000000-0005-0000-0000-00007A2F0000}"/>
    <cellStyle name="ÅëÈ­_MTG2 (2)_Пр разв на 2008г  2011года (8%) 192 03.12.07" xfId="5421" xr:uid="{00000000-0005-0000-0000-00007B2F0000}"/>
    <cellStyle name="AeE­_MTG2 (2)_Пр разв на 2008г  2011года (8%) 192 03.12.07 2" xfId="13572" xr:uid="{00000000-0005-0000-0000-00007C2F0000}"/>
    <cellStyle name="ÅëÈ­_MTG2 (2)_Пр разв на 2008г  2011года (8%) 192 03.12.07 2" xfId="13573" xr:uid="{00000000-0005-0000-0000-00007D2F0000}"/>
    <cellStyle name="AeE­_MTG2 (2)_Пр разв на 2008г  2011года (8%) 192 03.12.07 3" xfId="13574" xr:uid="{00000000-0005-0000-0000-00007E2F0000}"/>
    <cellStyle name="ÅëÈ­_MTG2 (2)_Пр разв на 2008г  2011года (8%) 192 03.12.07 3" xfId="13575" xr:uid="{00000000-0005-0000-0000-00007F2F0000}"/>
    <cellStyle name="AeE­_MTG2 (2)_Пр разв на 2008г  2011года (8%) 192 03.12.07 4" xfId="13576" xr:uid="{00000000-0005-0000-0000-0000802F0000}"/>
    <cellStyle name="ÅëÈ­_MTG2 (2)_Пр разв на 2008г  2011года (8%) 192 03.12.07 4" xfId="13577" xr:uid="{00000000-0005-0000-0000-0000812F0000}"/>
    <cellStyle name="AeE­_MTG2 (2)_Пр разв на 2008г  2011года (8%) 192 03.12.07 5" xfId="13578" xr:uid="{00000000-0005-0000-0000-0000822F0000}"/>
    <cellStyle name="ÅëÈ­_MTG2 (2)_Пр разв на 2008г  2011года (8%) 192 03.12.07 5" xfId="13579" xr:uid="{00000000-0005-0000-0000-0000832F0000}"/>
    <cellStyle name="AeE­_MTG2 (2)_Пр разв на 2008г  2011года (8%) 192 03.12.07 6" xfId="13580" xr:uid="{00000000-0005-0000-0000-0000842F0000}"/>
    <cellStyle name="ÅëÈ­_MTG2 (2)_Пр разв на 2008г  2011года (8%) 192 03.12.07 6" xfId="13581" xr:uid="{00000000-0005-0000-0000-0000852F0000}"/>
    <cellStyle name="AeE­_MTG2 (2)_Пр разв на 2008г  2011года (8%) 192 03.12.07 7" xfId="13582" xr:uid="{00000000-0005-0000-0000-0000862F0000}"/>
    <cellStyle name="ÅëÈ­_MTG2 (2)_Пр разв на 2008г  2011года (8%) 192 03.12.07 7" xfId="13583" xr:uid="{00000000-0005-0000-0000-0000872F0000}"/>
    <cellStyle name="AeE­_MTG2 (2)_Пр разв на 2008г  2011года (8%) 197 03.12.07" xfId="5422" xr:uid="{00000000-0005-0000-0000-0000882F0000}"/>
    <cellStyle name="ÅëÈ­_MTG2 (2)_Пр разв на 2008г  2011года (8%) 197 03.12.07" xfId="5423" xr:uid="{00000000-0005-0000-0000-0000892F0000}"/>
    <cellStyle name="AeE­_MTG2 (2)_Пр разв на 2008г  2011года (8%) 197 03.12.07 2" xfId="13584" xr:uid="{00000000-0005-0000-0000-00008A2F0000}"/>
    <cellStyle name="ÅëÈ­_MTG2 (2)_Пр разв на 2008г  2011года (8%) 197 03.12.07 2" xfId="13585" xr:uid="{00000000-0005-0000-0000-00008B2F0000}"/>
    <cellStyle name="AeE­_MTG2 (2)_Пр разв на 2008г  2011года (8%) 197 03.12.07 3" xfId="13586" xr:uid="{00000000-0005-0000-0000-00008C2F0000}"/>
    <cellStyle name="ÅëÈ­_MTG2 (2)_Пр разв на 2008г  2011года (8%) 197 03.12.07 3" xfId="13587" xr:uid="{00000000-0005-0000-0000-00008D2F0000}"/>
    <cellStyle name="AeE­_MTG2 (2)_Пр разв на 2008г  2011года (8%) 197 03.12.07 4" xfId="13588" xr:uid="{00000000-0005-0000-0000-00008E2F0000}"/>
    <cellStyle name="ÅëÈ­_MTG2 (2)_Пр разв на 2008г  2011года (8%) 197 03.12.07 4" xfId="13589" xr:uid="{00000000-0005-0000-0000-00008F2F0000}"/>
    <cellStyle name="AeE­_MTG2 (2)_Пр разв на 2008г  2011года (8%) 197 03.12.07 5" xfId="13590" xr:uid="{00000000-0005-0000-0000-0000902F0000}"/>
    <cellStyle name="ÅëÈ­_MTG2 (2)_Пр разв на 2008г  2011года (8%) 197 03.12.07 5" xfId="13591" xr:uid="{00000000-0005-0000-0000-0000912F0000}"/>
    <cellStyle name="AeE­_MTG2 (2)_Пр разв на 2008г  2011года (8%) 197 03.12.07 6" xfId="13592" xr:uid="{00000000-0005-0000-0000-0000922F0000}"/>
    <cellStyle name="ÅëÈ­_MTG2 (2)_Пр разв на 2008г  2011года (8%) 197 03.12.07 6" xfId="13593" xr:uid="{00000000-0005-0000-0000-0000932F0000}"/>
    <cellStyle name="AeE­_MTG2 (2)_Пр разв на 2008г  2011года (8%) 197 03.12.07 7" xfId="13594" xr:uid="{00000000-0005-0000-0000-0000942F0000}"/>
    <cellStyle name="ÅëÈ­_MTG2 (2)_Пр разв на 2008г  2011года (8%) 197 03.12.07 7" xfId="13595" xr:uid="{00000000-0005-0000-0000-0000952F0000}"/>
    <cellStyle name="AeE­_MTG2 (2)_Приложение к Доп Согл" xfId="13596" xr:uid="{00000000-0005-0000-0000-0000962F0000}"/>
    <cellStyle name="ÅëÈ­_MTG2 (2)_Приложение к Доп Согл" xfId="13597" xr:uid="{00000000-0005-0000-0000-0000972F0000}"/>
    <cellStyle name="AeE­_MTG2 (2)_ТЭО 195000 БП 2008 1% рент 23% пов цен" xfId="5424" xr:uid="{00000000-0005-0000-0000-0000982F0000}"/>
    <cellStyle name="ÅëÈ­_MTG2 (2)_ТЭО 195000 БП 2008 1% рент 23% пов цен" xfId="5425" xr:uid="{00000000-0005-0000-0000-0000992F0000}"/>
    <cellStyle name="AeE­_MTG2 (2)_ТЭО 195000 БП 2008 1% рент 23% пов цен 2" xfId="13598" xr:uid="{00000000-0005-0000-0000-00009A2F0000}"/>
    <cellStyle name="ÅëÈ­_MTG2 (2)_ТЭО 195000 БП 2008 1% рент 23% пов цен 2" xfId="13599" xr:uid="{00000000-0005-0000-0000-00009B2F0000}"/>
    <cellStyle name="AeE­_MTG2 (2)_ТЭО 195000 БП 2008 1% рент 23% пов цен 3" xfId="13600" xr:uid="{00000000-0005-0000-0000-00009C2F0000}"/>
    <cellStyle name="ÅëÈ­_MTG2 (2)_ТЭО 195000 БП 2008 1% рент 23% пов цен 3" xfId="13601" xr:uid="{00000000-0005-0000-0000-00009D2F0000}"/>
    <cellStyle name="AeE­_MTG2 (2)_ТЭО 195000 БП 2008 1% рент 23% пов цен 4" xfId="13602" xr:uid="{00000000-0005-0000-0000-00009E2F0000}"/>
    <cellStyle name="ÅëÈ­_MTG2 (2)_ТЭО 195000 БП 2008 1% рент 23% пов цен 4" xfId="13603" xr:uid="{00000000-0005-0000-0000-00009F2F0000}"/>
    <cellStyle name="AeE­_MTG2 (2)_ТЭО 195000 БП 2008 1% рент 23% пов цен 5" xfId="13604" xr:uid="{00000000-0005-0000-0000-0000A02F0000}"/>
    <cellStyle name="ÅëÈ­_MTG2 (2)_ТЭО 195000 БП 2008 1% рент 23% пов цен 5" xfId="13605" xr:uid="{00000000-0005-0000-0000-0000A12F0000}"/>
    <cellStyle name="AeE­_MTG2 (2)_ТЭО 195000 БП 2008 1% рент 23% пов цен 6" xfId="13606" xr:uid="{00000000-0005-0000-0000-0000A22F0000}"/>
    <cellStyle name="ÅëÈ­_MTG2 (2)_ТЭО 195000 БП 2008 1% рент 23% пов цен 6" xfId="13607" xr:uid="{00000000-0005-0000-0000-0000A32F0000}"/>
    <cellStyle name="AeE­_MTG2 (2)_ТЭО 195000 БП 2008 1% рент 23% пов цен 7" xfId="13608" xr:uid="{00000000-0005-0000-0000-0000A42F0000}"/>
    <cellStyle name="ÅëÈ­_MTG2 (2)_ТЭО 195000 БП 2008 1% рент 23% пов цен 7" xfId="13609" xr:uid="{00000000-0005-0000-0000-0000A52F0000}"/>
    <cellStyle name="AeE­_MTG2 (2)_ТЭО 205000 БП 2008 1% рент 23% пов цен" xfId="5426" xr:uid="{00000000-0005-0000-0000-0000A62F0000}"/>
    <cellStyle name="ÅëÈ­_MTG2 (2)_ТЭО 205000 БП 2008 1% рент 23% пов цен" xfId="5427" xr:uid="{00000000-0005-0000-0000-0000A72F0000}"/>
    <cellStyle name="AeE­_MTG2 (2)_ТЭО 205000 БП 2008 1% рент 23% пов цен 2" xfId="13610" xr:uid="{00000000-0005-0000-0000-0000A82F0000}"/>
    <cellStyle name="ÅëÈ­_MTG2 (2)_ТЭО 205000 БП 2008 1% рент 23% пов цен 2" xfId="13611" xr:uid="{00000000-0005-0000-0000-0000A92F0000}"/>
    <cellStyle name="AeE­_MTG2 (2)_ТЭО 205000 БП 2008 1% рент 23% пов цен 3" xfId="13612" xr:uid="{00000000-0005-0000-0000-0000AA2F0000}"/>
    <cellStyle name="ÅëÈ­_MTG2 (2)_ТЭО 205000 БП 2008 1% рент 23% пов цен 3" xfId="13613" xr:uid="{00000000-0005-0000-0000-0000AB2F0000}"/>
    <cellStyle name="AeE­_MTG2 (2)_ТЭО 205000 БП 2008 1% рент 23% пов цен 4" xfId="13614" xr:uid="{00000000-0005-0000-0000-0000AC2F0000}"/>
    <cellStyle name="ÅëÈ­_MTG2 (2)_ТЭО 205000 БП 2008 1% рент 23% пов цен 4" xfId="13615" xr:uid="{00000000-0005-0000-0000-0000AD2F0000}"/>
    <cellStyle name="AeE­_MTG2 (2)_ТЭО 205000 БП 2008 1% рент 23% пов цен 5" xfId="13616" xr:uid="{00000000-0005-0000-0000-0000AE2F0000}"/>
    <cellStyle name="ÅëÈ­_MTG2 (2)_ТЭО 205000 БП 2008 1% рент 23% пов цен 5" xfId="13617" xr:uid="{00000000-0005-0000-0000-0000AF2F0000}"/>
    <cellStyle name="AeE­_MTG2 (2)_ТЭО 205000 БП 2008 1% рент 23% пов цен 6" xfId="13618" xr:uid="{00000000-0005-0000-0000-0000B02F0000}"/>
    <cellStyle name="ÅëÈ­_MTG2 (2)_ТЭО 205000 БП 2008 1% рент 23% пов цен 6" xfId="13619" xr:uid="{00000000-0005-0000-0000-0000B12F0000}"/>
    <cellStyle name="AeE­_MTG2 (2)_ТЭО 205000 БП 2008 1% рент 23% пов цен 7" xfId="13620" xr:uid="{00000000-0005-0000-0000-0000B22F0000}"/>
    <cellStyle name="ÅëÈ­_MTG2 (2)_ТЭО 205000 БП 2008 1% рент 23% пов цен 7" xfId="13621" xr:uid="{00000000-0005-0000-0000-0000B32F0000}"/>
    <cellStyle name="AeE­_MTG7" xfId="5428" xr:uid="{00000000-0005-0000-0000-0000B42F0000}"/>
    <cellStyle name="ÅëÈ­_MTG7" xfId="5429" xr:uid="{00000000-0005-0000-0000-0000B52F0000}"/>
    <cellStyle name="AeE­_MTG7 2" xfId="13622" xr:uid="{00000000-0005-0000-0000-0000B62F0000}"/>
    <cellStyle name="ÅëÈ­_MTG7 2" xfId="13623" xr:uid="{00000000-0005-0000-0000-0000B72F0000}"/>
    <cellStyle name="AeE­_MTG7 3" xfId="13624" xr:uid="{00000000-0005-0000-0000-0000B82F0000}"/>
    <cellStyle name="ÅëÈ­_MTG7 3" xfId="13625" xr:uid="{00000000-0005-0000-0000-0000B92F0000}"/>
    <cellStyle name="AeE­_MTG7 4" xfId="13626" xr:uid="{00000000-0005-0000-0000-0000BA2F0000}"/>
    <cellStyle name="ÅëÈ­_MTG7 4" xfId="13627" xr:uid="{00000000-0005-0000-0000-0000BB2F0000}"/>
    <cellStyle name="AeE­_MTG7 5" xfId="13628" xr:uid="{00000000-0005-0000-0000-0000BC2F0000}"/>
    <cellStyle name="ÅëÈ­_MTG7 5" xfId="13629" xr:uid="{00000000-0005-0000-0000-0000BD2F0000}"/>
    <cellStyle name="AeE­_MTG7 6" xfId="13630" xr:uid="{00000000-0005-0000-0000-0000BE2F0000}"/>
    <cellStyle name="ÅëÈ­_MTG7 6" xfId="13631" xr:uid="{00000000-0005-0000-0000-0000BF2F0000}"/>
    <cellStyle name="AeE­_MTG7 7" xfId="13632" xr:uid="{00000000-0005-0000-0000-0000C02F0000}"/>
    <cellStyle name="ÅëÈ­_MTG7 7" xfId="13633" xr:uid="{00000000-0005-0000-0000-0000C12F0000}"/>
    <cellStyle name="AeE­_MTG7 8" xfId="13634" xr:uid="{00000000-0005-0000-0000-0000C22F0000}"/>
    <cellStyle name="ÅëÈ­_MTG7 8" xfId="13635" xr:uid="{00000000-0005-0000-0000-0000C32F0000}"/>
    <cellStyle name="AeE­_MTG7 9" xfId="13636" xr:uid="{00000000-0005-0000-0000-0000C42F0000}"/>
    <cellStyle name="ÅëÈ­_MTG7 9" xfId="13637" xr:uid="{00000000-0005-0000-0000-0000C52F0000}"/>
    <cellStyle name="AeE­_MTG7_bizness plan 2008 (version 1)" xfId="5430" xr:uid="{00000000-0005-0000-0000-0000C62F0000}"/>
    <cellStyle name="ÅëÈ­_MTG7_bizness plan 2008 (version 1)" xfId="5431" xr:uid="{00000000-0005-0000-0000-0000C72F0000}"/>
    <cellStyle name="AeE­_MTG7_bizness plan 2008 (version 1) 2" xfId="13638" xr:uid="{00000000-0005-0000-0000-0000C82F0000}"/>
    <cellStyle name="ÅëÈ­_MTG7_bizness plan 2008 (version 1) 2" xfId="13639" xr:uid="{00000000-0005-0000-0000-0000C92F0000}"/>
    <cellStyle name="AeE­_MTG7_bizness plan 2008 (version 1) 3" xfId="13640" xr:uid="{00000000-0005-0000-0000-0000CA2F0000}"/>
    <cellStyle name="ÅëÈ­_MTG7_bizness plan 2008 (version 1) 3" xfId="13641" xr:uid="{00000000-0005-0000-0000-0000CB2F0000}"/>
    <cellStyle name="AeE­_MTG7_bizness plan 2008 (version 1) 4" xfId="13642" xr:uid="{00000000-0005-0000-0000-0000CC2F0000}"/>
    <cellStyle name="ÅëÈ­_MTG7_bizness plan 2008 (version 1) 4" xfId="13643" xr:uid="{00000000-0005-0000-0000-0000CD2F0000}"/>
    <cellStyle name="AeE­_MTG7_bizness plan 2008 (version 1) 5" xfId="13644" xr:uid="{00000000-0005-0000-0000-0000CE2F0000}"/>
    <cellStyle name="ÅëÈ­_MTG7_bizness plan 2008 (version 1) 5" xfId="13645" xr:uid="{00000000-0005-0000-0000-0000CF2F0000}"/>
    <cellStyle name="AeE­_MTG7_bizness plan 2008 (version 1) 6" xfId="13646" xr:uid="{00000000-0005-0000-0000-0000D02F0000}"/>
    <cellStyle name="ÅëÈ­_MTG7_bizness plan 2008 (version 1) 6" xfId="13647" xr:uid="{00000000-0005-0000-0000-0000D12F0000}"/>
    <cellStyle name="AeE­_MTG7_bizness plan 2008 (version 1) 7" xfId="13648" xr:uid="{00000000-0005-0000-0000-0000D22F0000}"/>
    <cellStyle name="ÅëÈ­_MTG7_bizness plan 2008 (version 1) 7" xfId="13649" xr:uid="{00000000-0005-0000-0000-0000D32F0000}"/>
    <cellStyle name="AeE­_MTG7_Динамика и разбивка по кв  БП на 2011г (16.06.11г)" xfId="13650" xr:uid="{00000000-0005-0000-0000-0000D42F0000}"/>
    <cellStyle name="ÅëÈ­_MTG7_Динамика и разбивка по кв  БП на 2011г (16.06.11г)" xfId="13651" xr:uid="{00000000-0005-0000-0000-0000D52F0000}"/>
    <cellStyle name="AeE­_MTG7_Импорт- 2008 Биз-план АКxls" xfId="5432" xr:uid="{00000000-0005-0000-0000-0000D62F0000}"/>
    <cellStyle name="ÅëÈ­_MTG7_Импорт- 2008 Биз-план АКxls" xfId="5433" xr:uid="{00000000-0005-0000-0000-0000D72F0000}"/>
    <cellStyle name="AeE­_MTG7_Импорт- 2008 Биз-план АКxls (2)" xfId="5434" xr:uid="{00000000-0005-0000-0000-0000D82F0000}"/>
    <cellStyle name="ÅëÈ­_MTG7_Импорт- 2008 Биз-план АКxls (2)" xfId="5435" xr:uid="{00000000-0005-0000-0000-0000D92F0000}"/>
    <cellStyle name="AeE­_MTG7_Импорт- 2008 Биз-план АКxls (2) 2" xfId="13652" xr:uid="{00000000-0005-0000-0000-0000DA2F0000}"/>
    <cellStyle name="ÅëÈ­_MTG7_Импорт- 2008 Биз-план АКxls (2) 2" xfId="13653" xr:uid="{00000000-0005-0000-0000-0000DB2F0000}"/>
    <cellStyle name="AeE­_MTG7_Импорт- 2008 Биз-план АКxls (2) 3" xfId="13654" xr:uid="{00000000-0005-0000-0000-0000DC2F0000}"/>
    <cellStyle name="ÅëÈ­_MTG7_Импорт- 2008 Биз-план АКxls (2) 3" xfId="13655" xr:uid="{00000000-0005-0000-0000-0000DD2F0000}"/>
    <cellStyle name="AeE­_MTG7_Импорт- 2008 Биз-план АКxls (2) 4" xfId="13656" xr:uid="{00000000-0005-0000-0000-0000DE2F0000}"/>
    <cellStyle name="ÅëÈ­_MTG7_Импорт- 2008 Биз-план АКxls (2) 4" xfId="13657" xr:uid="{00000000-0005-0000-0000-0000DF2F0000}"/>
    <cellStyle name="AeE­_MTG7_Импорт- 2008 Биз-план АКxls (2) 5" xfId="13658" xr:uid="{00000000-0005-0000-0000-0000E02F0000}"/>
    <cellStyle name="ÅëÈ­_MTG7_Импорт- 2008 Биз-план АКxls (2) 5" xfId="13659" xr:uid="{00000000-0005-0000-0000-0000E12F0000}"/>
    <cellStyle name="AeE­_MTG7_Импорт- 2008 Биз-план АКxls (2) 6" xfId="13660" xr:uid="{00000000-0005-0000-0000-0000E22F0000}"/>
    <cellStyle name="ÅëÈ­_MTG7_Импорт- 2008 Биз-план АКxls (2) 6" xfId="13661" xr:uid="{00000000-0005-0000-0000-0000E32F0000}"/>
    <cellStyle name="AeE­_MTG7_Импорт- 2008 Биз-план АКxls (2) 7" xfId="13662" xr:uid="{00000000-0005-0000-0000-0000E42F0000}"/>
    <cellStyle name="ÅëÈ­_MTG7_Импорт- 2008 Биз-план АКxls (2) 7" xfId="13663" xr:uid="{00000000-0005-0000-0000-0000E52F0000}"/>
    <cellStyle name="AeE­_MTG7_Импорт- 2008 Биз-план АКxls 2" xfId="13664" xr:uid="{00000000-0005-0000-0000-0000E62F0000}"/>
    <cellStyle name="ÅëÈ­_MTG7_Импорт- 2008 Биз-план АКxls 2" xfId="13665" xr:uid="{00000000-0005-0000-0000-0000E72F0000}"/>
    <cellStyle name="AeE­_MTG7_Импорт- 2008 Биз-план АКxls 3" xfId="13666" xr:uid="{00000000-0005-0000-0000-0000E82F0000}"/>
    <cellStyle name="ÅëÈ­_MTG7_Импорт- 2008 Биз-план АКxls 3" xfId="13667" xr:uid="{00000000-0005-0000-0000-0000E92F0000}"/>
    <cellStyle name="AeE­_MTG7_Импорт- 2008 Биз-план АКxls 4" xfId="13668" xr:uid="{00000000-0005-0000-0000-0000EA2F0000}"/>
    <cellStyle name="ÅëÈ­_MTG7_Импорт- 2008 Биз-план АКxls 4" xfId="13669" xr:uid="{00000000-0005-0000-0000-0000EB2F0000}"/>
    <cellStyle name="AeE­_MTG7_Импорт- 2008 Биз-план АКxls 5" xfId="13670" xr:uid="{00000000-0005-0000-0000-0000EC2F0000}"/>
    <cellStyle name="ÅëÈ­_MTG7_Импорт- 2008 Биз-план АКxls 5" xfId="13671" xr:uid="{00000000-0005-0000-0000-0000ED2F0000}"/>
    <cellStyle name="AeE­_MTG7_Импорт- 2008 Биз-план АКxls 6" xfId="13672" xr:uid="{00000000-0005-0000-0000-0000EE2F0000}"/>
    <cellStyle name="ÅëÈ­_MTG7_Импорт- 2008 Биз-план АКxls 6" xfId="13673" xr:uid="{00000000-0005-0000-0000-0000EF2F0000}"/>
    <cellStyle name="AeE­_MTG7_Импорт- 2008 Биз-план АКxls 7" xfId="13674" xr:uid="{00000000-0005-0000-0000-0000F02F0000}"/>
    <cellStyle name="ÅëÈ­_MTG7_Импорт- 2008 Биз-план АКxls 7" xfId="13675" xr:uid="{00000000-0005-0000-0000-0000F12F0000}"/>
    <cellStyle name="AeE­_MTG7_Калькуляция (шаблон)" xfId="13676" xr:uid="{00000000-0005-0000-0000-0000F22F0000}"/>
    <cellStyle name="ÅëÈ­_MTG7_Калькуляция (шаблон)" xfId="13677" xr:uid="{00000000-0005-0000-0000-0000F32F0000}"/>
    <cellStyle name="AeE­_MTG7_Калькуляция (шаблон) 2" xfId="13678" xr:uid="{00000000-0005-0000-0000-0000F42F0000}"/>
    <cellStyle name="ÅëÈ­_MTG7_Калькуляция (шаблон) 2" xfId="13679" xr:uid="{00000000-0005-0000-0000-0000F52F0000}"/>
    <cellStyle name="AeE­_MTG7_Калькуляция (шаблон) 3" xfId="13680" xr:uid="{00000000-0005-0000-0000-0000F62F0000}"/>
    <cellStyle name="ÅëÈ­_MTG7_Калькуляция (шаблон) 3" xfId="13681" xr:uid="{00000000-0005-0000-0000-0000F72F0000}"/>
    <cellStyle name="AeE­_MTG7_Новый график к допсоглашению №5" xfId="13682" xr:uid="{00000000-0005-0000-0000-0000F82F0000}"/>
    <cellStyle name="ÅëÈ­_MTG7_Новый график к допсоглашению №5" xfId="13683" xr:uid="{00000000-0005-0000-0000-0000F92F0000}"/>
    <cellStyle name="AeE­_MTG7_Оборотный (2)" xfId="5436" xr:uid="{00000000-0005-0000-0000-0000FA2F0000}"/>
    <cellStyle name="ÅëÈ­_MTG7_Оборотный (2)" xfId="5437" xr:uid="{00000000-0005-0000-0000-0000FB2F0000}"/>
    <cellStyle name="AeE­_MTG7_Оборотный (2) 2" xfId="13684" xr:uid="{00000000-0005-0000-0000-0000FC2F0000}"/>
    <cellStyle name="ÅëÈ­_MTG7_Оборотный (2) 2" xfId="13685" xr:uid="{00000000-0005-0000-0000-0000FD2F0000}"/>
    <cellStyle name="AeE­_MTG7_Оборотный (2) 3" xfId="13686" xr:uid="{00000000-0005-0000-0000-0000FE2F0000}"/>
    <cellStyle name="ÅëÈ­_MTG7_Оборотный (2) 3" xfId="13687" xr:uid="{00000000-0005-0000-0000-0000FF2F0000}"/>
    <cellStyle name="AeE­_MTG7_Оборотный (2) 4" xfId="13688" xr:uid="{00000000-0005-0000-0000-000000300000}"/>
    <cellStyle name="ÅëÈ­_MTG7_Оборотный (2) 4" xfId="13689" xr:uid="{00000000-0005-0000-0000-000001300000}"/>
    <cellStyle name="AeE­_MTG7_Оборотный (2) 5" xfId="13690" xr:uid="{00000000-0005-0000-0000-000002300000}"/>
    <cellStyle name="ÅëÈ­_MTG7_Оборотный (2) 5" xfId="13691" xr:uid="{00000000-0005-0000-0000-000003300000}"/>
    <cellStyle name="AeE­_MTG7_Оборотный (2) 6" xfId="13692" xr:uid="{00000000-0005-0000-0000-000004300000}"/>
    <cellStyle name="ÅëÈ­_MTG7_Оборотный (2) 6" xfId="13693" xr:uid="{00000000-0005-0000-0000-000005300000}"/>
    <cellStyle name="AeE­_MTG7_Оборотный (2) 7" xfId="13694" xr:uid="{00000000-0005-0000-0000-000006300000}"/>
    <cellStyle name="ÅëÈ­_MTG7_Оборотный (2) 7" xfId="13695" xr:uid="{00000000-0005-0000-0000-000007300000}"/>
    <cellStyle name="AeE­_MTG7_Пр разв на 2008г  2011года (8%) 192 03.12.07" xfId="5438" xr:uid="{00000000-0005-0000-0000-000008300000}"/>
    <cellStyle name="ÅëÈ­_MTG7_Пр разв на 2008г  2011года (8%) 192 03.12.07" xfId="5439" xr:uid="{00000000-0005-0000-0000-000009300000}"/>
    <cellStyle name="AeE­_MTG7_Пр разв на 2008г  2011года (8%) 192 03.12.07 2" xfId="13696" xr:uid="{00000000-0005-0000-0000-00000A300000}"/>
    <cellStyle name="ÅëÈ­_MTG7_Пр разв на 2008г  2011года (8%) 192 03.12.07 2" xfId="13697" xr:uid="{00000000-0005-0000-0000-00000B300000}"/>
    <cellStyle name="AeE­_MTG7_Пр разв на 2008г  2011года (8%) 192 03.12.07 3" xfId="13698" xr:uid="{00000000-0005-0000-0000-00000C300000}"/>
    <cellStyle name="ÅëÈ­_MTG7_Пр разв на 2008г  2011года (8%) 192 03.12.07 3" xfId="13699" xr:uid="{00000000-0005-0000-0000-00000D300000}"/>
    <cellStyle name="AeE­_MTG7_Пр разв на 2008г  2011года (8%) 192 03.12.07 4" xfId="13700" xr:uid="{00000000-0005-0000-0000-00000E300000}"/>
    <cellStyle name="ÅëÈ­_MTG7_Пр разв на 2008г  2011года (8%) 192 03.12.07 4" xfId="13701" xr:uid="{00000000-0005-0000-0000-00000F300000}"/>
    <cellStyle name="AeE­_MTG7_Пр разв на 2008г  2011года (8%) 192 03.12.07 5" xfId="13702" xr:uid="{00000000-0005-0000-0000-000010300000}"/>
    <cellStyle name="ÅëÈ­_MTG7_Пр разв на 2008г  2011года (8%) 192 03.12.07 5" xfId="13703" xr:uid="{00000000-0005-0000-0000-000011300000}"/>
    <cellStyle name="AeE­_MTG7_Пр разв на 2008г  2011года (8%) 192 03.12.07 6" xfId="13704" xr:uid="{00000000-0005-0000-0000-000012300000}"/>
    <cellStyle name="ÅëÈ­_MTG7_Пр разв на 2008г  2011года (8%) 192 03.12.07 6" xfId="13705" xr:uid="{00000000-0005-0000-0000-000013300000}"/>
    <cellStyle name="AeE­_MTG7_Пр разв на 2008г  2011года (8%) 192 03.12.07 7" xfId="13706" xr:uid="{00000000-0005-0000-0000-000014300000}"/>
    <cellStyle name="ÅëÈ­_MTG7_Пр разв на 2008г  2011года (8%) 192 03.12.07 7" xfId="13707" xr:uid="{00000000-0005-0000-0000-000015300000}"/>
    <cellStyle name="AeE­_MTG7_Пр разв на 2008г  2011года (8%) 197 03.12.07" xfId="5440" xr:uid="{00000000-0005-0000-0000-000016300000}"/>
    <cellStyle name="ÅëÈ­_MTG7_Пр разв на 2008г  2011года (8%) 197 03.12.07" xfId="5441" xr:uid="{00000000-0005-0000-0000-000017300000}"/>
    <cellStyle name="AeE­_MTG7_Пр разв на 2008г  2011года (8%) 197 03.12.07 2" xfId="13708" xr:uid="{00000000-0005-0000-0000-000018300000}"/>
    <cellStyle name="ÅëÈ­_MTG7_Пр разв на 2008г  2011года (8%) 197 03.12.07 2" xfId="13709" xr:uid="{00000000-0005-0000-0000-000019300000}"/>
    <cellStyle name="AeE­_MTG7_Пр разв на 2008г  2011года (8%) 197 03.12.07 3" xfId="13710" xr:uid="{00000000-0005-0000-0000-00001A300000}"/>
    <cellStyle name="ÅëÈ­_MTG7_Пр разв на 2008г  2011года (8%) 197 03.12.07 3" xfId="13711" xr:uid="{00000000-0005-0000-0000-00001B300000}"/>
    <cellStyle name="AeE­_MTG7_Пр разв на 2008г  2011года (8%) 197 03.12.07 4" xfId="13712" xr:uid="{00000000-0005-0000-0000-00001C300000}"/>
    <cellStyle name="ÅëÈ­_MTG7_Пр разв на 2008г  2011года (8%) 197 03.12.07 4" xfId="13713" xr:uid="{00000000-0005-0000-0000-00001D300000}"/>
    <cellStyle name="AeE­_MTG7_Пр разв на 2008г  2011года (8%) 197 03.12.07 5" xfId="13714" xr:uid="{00000000-0005-0000-0000-00001E300000}"/>
    <cellStyle name="ÅëÈ­_MTG7_Пр разв на 2008г  2011года (8%) 197 03.12.07 5" xfId="13715" xr:uid="{00000000-0005-0000-0000-00001F300000}"/>
    <cellStyle name="AeE­_MTG7_Пр разв на 2008г  2011года (8%) 197 03.12.07 6" xfId="13716" xr:uid="{00000000-0005-0000-0000-000020300000}"/>
    <cellStyle name="ÅëÈ­_MTG7_Пр разв на 2008г  2011года (8%) 197 03.12.07 6" xfId="13717" xr:uid="{00000000-0005-0000-0000-000021300000}"/>
    <cellStyle name="AeE­_MTG7_Пр разв на 2008г  2011года (8%) 197 03.12.07 7" xfId="13718" xr:uid="{00000000-0005-0000-0000-000022300000}"/>
    <cellStyle name="ÅëÈ­_MTG7_Пр разв на 2008г  2011года (8%) 197 03.12.07 7" xfId="13719" xr:uid="{00000000-0005-0000-0000-000023300000}"/>
    <cellStyle name="AeE­_MTG7_Приложение к Доп Согл" xfId="13720" xr:uid="{00000000-0005-0000-0000-000024300000}"/>
    <cellStyle name="ÅëÈ­_MTG7_Приложение к Доп Согл" xfId="13721" xr:uid="{00000000-0005-0000-0000-000025300000}"/>
    <cellStyle name="AeE­_MTG7_ТЭО 195000 БП 2008 1% рент 23% пов цен" xfId="5442" xr:uid="{00000000-0005-0000-0000-000026300000}"/>
    <cellStyle name="ÅëÈ­_MTG7_ТЭО 195000 БП 2008 1% рент 23% пов цен" xfId="5443" xr:uid="{00000000-0005-0000-0000-000027300000}"/>
    <cellStyle name="AeE­_MTG7_ТЭО 195000 БП 2008 1% рент 23% пов цен 2" xfId="13722" xr:uid="{00000000-0005-0000-0000-000028300000}"/>
    <cellStyle name="ÅëÈ­_MTG7_ТЭО 195000 БП 2008 1% рент 23% пов цен 2" xfId="13723" xr:uid="{00000000-0005-0000-0000-000029300000}"/>
    <cellStyle name="AeE­_MTG7_ТЭО 195000 БП 2008 1% рент 23% пов цен 3" xfId="13724" xr:uid="{00000000-0005-0000-0000-00002A300000}"/>
    <cellStyle name="ÅëÈ­_MTG7_ТЭО 195000 БП 2008 1% рент 23% пов цен 3" xfId="13725" xr:uid="{00000000-0005-0000-0000-00002B300000}"/>
    <cellStyle name="AeE­_MTG7_ТЭО 195000 БП 2008 1% рент 23% пов цен 4" xfId="13726" xr:uid="{00000000-0005-0000-0000-00002C300000}"/>
    <cellStyle name="ÅëÈ­_MTG7_ТЭО 195000 БП 2008 1% рент 23% пов цен 4" xfId="13727" xr:uid="{00000000-0005-0000-0000-00002D300000}"/>
    <cellStyle name="AeE­_MTG7_ТЭО 195000 БП 2008 1% рент 23% пов цен 5" xfId="13728" xr:uid="{00000000-0005-0000-0000-00002E300000}"/>
    <cellStyle name="ÅëÈ­_MTG7_ТЭО 195000 БП 2008 1% рент 23% пов цен 5" xfId="13729" xr:uid="{00000000-0005-0000-0000-00002F300000}"/>
    <cellStyle name="AeE­_MTG7_ТЭО 195000 БП 2008 1% рент 23% пов цен 6" xfId="13730" xr:uid="{00000000-0005-0000-0000-000030300000}"/>
    <cellStyle name="ÅëÈ­_MTG7_ТЭО 195000 БП 2008 1% рент 23% пов цен 6" xfId="13731" xr:uid="{00000000-0005-0000-0000-000031300000}"/>
    <cellStyle name="AeE­_MTG7_ТЭО 195000 БП 2008 1% рент 23% пов цен 7" xfId="13732" xr:uid="{00000000-0005-0000-0000-000032300000}"/>
    <cellStyle name="ÅëÈ­_MTG7_ТЭО 195000 БП 2008 1% рент 23% пов цен 7" xfId="13733" xr:uid="{00000000-0005-0000-0000-000033300000}"/>
    <cellStyle name="AeE­_MTG7_ТЭО 205000 БП 2008 1% рент 23% пов цен" xfId="5444" xr:uid="{00000000-0005-0000-0000-000034300000}"/>
    <cellStyle name="ÅëÈ­_MTG7_ТЭО 205000 БП 2008 1% рент 23% пов цен" xfId="5445" xr:uid="{00000000-0005-0000-0000-000035300000}"/>
    <cellStyle name="AeE­_MTG7_ТЭО 205000 БП 2008 1% рент 23% пов цен 2" xfId="13734" xr:uid="{00000000-0005-0000-0000-000036300000}"/>
    <cellStyle name="ÅëÈ­_MTG7_ТЭО 205000 БП 2008 1% рент 23% пов цен 2" xfId="13735" xr:uid="{00000000-0005-0000-0000-000037300000}"/>
    <cellStyle name="AeE­_MTG7_ТЭО 205000 БП 2008 1% рент 23% пов цен 3" xfId="13736" xr:uid="{00000000-0005-0000-0000-000038300000}"/>
    <cellStyle name="ÅëÈ­_MTG7_ТЭО 205000 БП 2008 1% рент 23% пов цен 3" xfId="13737" xr:uid="{00000000-0005-0000-0000-000039300000}"/>
    <cellStyle name="AeE­_MTG7_ТЭО 205000 БП 2008 1% рент 23% пов цен 4" xfId="13738" xr:uid="{00000000-0005-0000-0000-00003A300000}"/>
    <cellStyle name="ÅëÈ­_MTG7_ТЭО 205000 БП 2008 1% рент 23% пов цен 4" xfId="13739" xr:uid="{00000000-0005-0000-0000-00003B300000}"/>
    <cellStyle name="AeE­_MTG7_ТЭО 205000 БП 2008 1% рент 23% пов цен 5" xfId="13740" xr:uid="{00000000-0005-0000-0000-00003C300000}"/>
    <cellStyle name="ÅëÈ­_MTG7_ТЭО 205000 БП 2008 1% рент 23% пов цен 5" xfId="13741" xr:uid="{00000000-0005-0000-0000-00003D300000}"/>
    <cellStyle name="AeE­_MTG7_ТЭО 205000 БП 2008 1% рент 23% пов цен 6" xfId="13742" xr:uid="{00000000-0005-0000-0000-00003E300000}"/>
    <cellStyle name="ÅëÈ­_MTG7_ТЭО 205000 БП 2008 1% рент 23% пов цен 6" xfId="13743" xr:uid="{00000000-0005-0000-0000-00003F300000}"/>
    <cellStyle name="AeE­_MTG7_ТЭО 205000 БП 2008 1% рент 23% пов цен 7" xfId="13744" xr:uid="{00000000-0005-0000-0000-000040300000}"/>
    <cellStyle name="ÅëÈ­_MTG7_ТЭО 205000 БП 2008 1% рент 23% пов цен 7" xfId="13745" xr:uid="{00000000-0005-0000-0000-000041300000}"/>
    <cellStyle name="AeE­_ºÐ·u±a01_AoAO°eE¹ " xfId="13746" xr:uid="{00000000-0005-0000-0000-000042300000}"/>
    <cellStyle name="ÅëÈ­_ºÐ·ù±â01_ÅõÀÔ°èÈ¹ " xfId="13747" xr:uid="{00000000-0005-0000-0000-000043300000}"/>
    <cellStyle name="AeE­_ºÐ·u±a02_AoAO°eE¹ " xfId="13748" xr:uid="{00000000-0005-0000-0000-000044300000}"/>
    <cellStyle name="ÅëÈ­_ºÐ·ù±â02_ÅõÀÔ°èÈ¹ " xfId="13749" xr:uid="{00000000-0005-0000-0000-000045300000}"/>
    <cellStyle name="AeE­_ºÐ·u±a03_AoAO°eE¹ " xfId="13750" xr:uid="{00000000-0005-0000-0000-000046300000}"/>
    <cellStyle name="ÅëÈ­_ºÐ·ù±â03_ÅõÀÔ°èÈ¹ " xfId="13751" xr:uid="{00000000-0005-0000-0000-000047300000}"/>
    <cellStyle name="AeE­_ºÐ·u±aAØ_AoAO°eE¹ " xfId="13752" xr:uid="{00000000-0005-0000-0000-000048300000}"/>
    <cellStyle name="ÅëÈ­_ºÐ·ù±âÁØ_ÅõÀÔ°èÈ¹ " xfId="13753" xr:uid="{00000000-0005-0000-0000-000049300000}"/>
    <cellStyle name="AeE­_ºÐ·u±aE￡_AoAO°eE¹ " xfId="13754" xr:uid="{00000000-0005-0000-0000-00004A300000}"/>
    <cellStyle name="ÅëÈ­_ºÐ·ù±âÈ£_ÅõÀÔ°èÈ¹ " xfId="13755" xr:uid="{00000000-0005-0000-0000-00004B300000}"/>
    <cellStyle name="AeE­_SAMPLE " xfId="13756" xr:uid="{00000000-0005-0000-0000-00004C300000}"/>
    <cellStyle name="ÅëÈ­_SAMPLE " xfId="13757" xr:uid="{00000000-0005-0000-0000-00004D300000}"/>
    <cellStyle name="AeE­_Sheet1" xfId="5446" xr:uid="{00000000-0005-0000-0000-00004E300000}"/>
    <cellStyle name="ÅëÈ­_Sheet1" xfId="5447" xr:uid="{00000000-0005-0000-0000-00004F300000}"/>
    <cellStyle name="AeE­_Sheet1 (2)_1.SUMMARY " xfId="13758" xr:uid="{00000000-0005-0000-0000-000050300000}"/>
    <cellStyle name="ÅëÈ­_Sheet1 (2)_1.SUMMARY " xfId="13759" xr:uid="{00000000-0005-0000-0000-000051300000}"/>
    <cellStyle name="AeE­_Sheet1 2" xfId="13760" xr:uid="{00000000-0005-0000-0000-000052300000}"/>
    <cellStyle name="ÅëÈ­_Sheet1 2" xfId="13761" xr:uid="{00000000-0005-0000-0000-000053300000}"/>
    <cellStyle name="AeE­_Sheet1 3" xfId="13762" xr:uid="{00000000-0005-0000-0000-000054300000}"/>
    <cellStyle name="ÅëÈ­_Sheet1 3" xfId="13763" xr:uid="{00000000-0005-0000-0000-000055300000}"/>
    <cellStyle name="AeE­_Sheet1 4" xfId="13764" xr:uid="{00000000-0005-0000-0000-000056300000}"/>
    <cellStyle name="ÅëÈ­_Sheet1 4" xfId="13765" xr:uid="{00000000-0005-0000-0000-000057300000}"/>
    <cellStyle name="AeE­_Sheet1 5" xfId="13766" xr:uid="{00000000-0005-0000-0000-000058300000}"/>
    <cellStyle name="ÅëÈ­_Sheet1 5" xfId="13767" xr:uid="{00000000-0005-0000-0000-000059300000}"/>
    <cellStyle name="AeE­_Sheet1 6" xfId="13768" xr:uid="{00000000-0005-0000-0000-00005A300000}"/>
    <cellStyle name="ÅëÈ­_Sheet1 6" xfId="13769" xr:uid="{00000000-0005-0000-0000-00005B300000}"/>
    <cellStyle name="AeE­_Sheet1 7" xfId="13770" xr:uid="{00000000-0005-0000-0000-00005C300000}"/>
    <cellStyle name="ÅëÈ­_Sheet1 7" xfId="13771" xr:uid="{00000000-0005-0000-0000-00005D300000}"/>
    <cellStyle name="AeE­_Sheet1 8" xfId="13772" xr:uid="{00000000-0005-0000-0000-00005E300000}"/>
    <cellStyle name="ÅëÈ­_Sheet1 8" xfId="13773" xr:uid="{00000000-0005-0000-0000-00005F300000}"/>
    <cellStyle name="AeE­_Sheet1 9" xfId="13774" xr:uid="{00000000-0005-0000-0000-000060300000}"/>
    <cellStyle name="ÅëÈ­_Sheet1 9" xfId="13775" xr:uid="{00000000-0005-0000-0000-000061300000}"/>
    <cellStyle name="AeE­_Sheet1_PLAN 2010  (M300)" xfId="13776" xr:uid="{00000000-0005-0000-0000-000062300000}"/>
    <cellStyle name="ÅëÈ­_Sheet1_PLAN 2010  (M300)" xfId="13777" xr:uid="{00000000-0005-0000-0000-000063300000}"/>
    <cellStyle name="AeE­_Sheet1_XD AOA¾AIA¤ " xfId="13778" xr:uid="{00000000-0005-0000-0000-000064300000}"/>
    <cellStyle name="ÅëÈ­_Sheet1_XD ÃÖÁ¾ÀÏÁ¤ " xfId="13779" xr:uid="{00000000-0005-0000-0000-000065300000}"/>
    <cellStyle name="AeE­_Sheet4" xfId="5448" xr:uid="{00000000-0005-0000-0000-000066300000}"/>
    <cellStyle name="ÅëÈ­_Sheet4" xfId="5449" xr:uid="{00000000-0005-0000-0000-000067300000}"/>
    <cellStyle name="AeE­_Sheet4 2" xfId="13780" xr:uid="{00000000-0005-0000-0000-000068300000}"/>
    <cellStyle name="ÅëÈ­_Sheet4 2" xfId="13781" xr:uid="{00000000-0005-0000-0000-000069300000}"/>
    <cellStyle name="AeE­_Sheet4 3" xfId="13782" xr:uid="{00000000-0005-0000-0000-00006A300000}"/>
    <cellStyle name="ÅëÈ­_Sheet4 3" xfId="13783" xr:uid="{00000000-0005-0000-0000-00006B300000}"/>
    <cellStyle name="AeE­_Sheet4 4" xfId="13784" xr:uid="{00000000-0005-0000-0000-00006C300000}"/>
    <cellStyle name="ÅëÈ­_Sheet4 4" xfId="13785" xr:uid="{00000000-0005-0000-0000-00006D300000}"/>
    <cellStyle name="AeE­_Sheet4 5" xfId="13786" xr:uid="{00000000-0005-0000-0000-00006E300000}"/>
    <cellStyle name="ÅëÈ­_Sheet4 5" xfId="13787" xr:uid="{00000000-0005-0000-0000-00006F300000}"/>
    <cellStyle name="AeE­_Sheet4 6" xfId="13788" xr:uid="{00000000-0005-0000-0000-000070300000}"/>
    <cellStyle name="ÅëÈ­_Sheet4 6" xfId="13789" xr:uid="{00000000-0005-0000-0000-000071300000}"/>
    <cellStyle name="AeE­_Sheet4 7" xfId="13790" xr:uid="{00000000-0005-0000-0000-000072300000}"/>
    <cellStyle name="ÅëÈ­_Sheet4 7" xfId="13791" xr:uid="{00000000-0005-0000-0000-000073300000}"/>
    <cellStyle name="AeE­_Sheet4 8" xfId="13792" xr:uid="{00000000-0005-0000-0000-000074300000}"/>
    <cellStyle name="ÅëÈ­_Sheet4 8" xfId="13793" xr:uid="{00000000-0005-0000-0000-000075300000}"/>
    <cellStyle name="AeE­_Sheet4 9" xfId="13794" xr:uid="{00000000-0005-0000-0000-000076300000}"/>
    <cellStyle name="ÅëÈ­_Sheet4 9" xfId="13795" xr:uid="{00000000-0005-0000-0000-000077300000}"/>
    <cellStyle name="AeE­_Sheet4_PLAN 2010  (M300)" xfId="13796" xr:uid="{00000000-0005-0000-0000-000078300000}"/>
    <cellStyle name="ÅëÈ­_Sheet4_PLAN 2010  (M300)" xfId="13797" xr:uid="{00000000-0005-0000-0000-000079300000}"/>
    <cellStyle name="AeE­_SMG-CKD-d1.1 " xfId="13798" xr:uid="{00000000-0005-0000-0000-00007A300000}"/>
    <cellStyle name="ÅëÈ­_SMG-CKD-d1.1 " xfId="13799" xr:uid="{00000000-0005-0000-0000-00007B300000}"/>
    <cellStyle name="AeE­_XG¿ø´UA§ " xfId="13800" xr:uid="{00000000-0005-0000-0000-00007C300000}"/>
    <cellStyle name="ÅëÈ­_XG¿ø´ÜÀ§ " xfId="13801" xr:uid="{00000000-0005-0000-0000-00007D300000}"/>
    <cellStyle name="AeE­_XG¿ø´UA§  2" xfId="13802" xr:uid="{00000000-0005-0000-0000-00007E300000}"/>
    <cellStyle name="ÅëÈ­_XG¿ø´ÜÀ§  2" xfId="13803" xr:uid="{00000000-0005-0000-0000-00007F300000}"/>
    <cellStyle name="AeE­_XG¿ø´UA§  3" xfId="13804" xr:uid="{00000000-0005-0000-0000-000080300000}"/>
    <cellStyle name="ÅëÈ­_XG¿ø´ÜÀ§  3" xfId="13805" xr:uid="{00000000-0005-0000-0000-000081300000}"/>
    <cellStyle name="AeE­_μðAⓒAIA¤ " xfId="13806" xr:uid="{00000000-0005-0000-0000-000082300000}"/>
    <cellStyle name="AeE¡ⓒ [0]_¨uoAOCaA￠´¨oA¡io " xfId="13807" xr:uid="{00000000-0005-0000-0000-000083300000}"/>
    <cellStyle name="AeE¡ⓒ_¨uoAOCaA￠´¨oA¡io " xfId="13808" xr:uid="{00000000-0005-0000-0000-000084300000}"/>
    <cellStyle name="Ãèïåðññûëêà" xfId="5450" xr:uid="{00000000-0005-0000-0000-000085300000}"/>
    <cellStyle name="ÆÛ¼¾Æ®" xfId="13809" xr:uid="{00000000-0005-0000-0000-000086300000}"/>
    <cellStyle name="AFE" xfId="7170" xr:uid="{00000000-0005-0000-0000-000087300000}"/>
    <cellStyle name="AFE 2" xfId="7171" xr:uid="{00000000-0005-0000-0000-000088300000}"/>
    <cellStyle name="AFE_Валют оборуд.и матер собственные август" xfId="7172" xr:uid="{00000000-0005-0000-0000-000089300000}"/>
    <cellStyle name="ALIGNMENT" xfId="13810" xr:uid="{00000000-0005-0000-0000-00008A300000}"/>
    <cellStyle name="Alilciue [0]_ 2003 aia" xfId="5451" xr:uid="{00000000-0005-0000-0000-00008B300000}"/>
    <cellStyle name="Alilciue_ 2003 aia" xfId="5452" xr:uid="{00000000-0005-0000-0000-00008C300000}"/>
    <cellStyle name="AP" xfId="5453" xr:uid="{00000000-0005-0000-0000-00008D300000}"/>
    <cellStyle name="AP 2" xfId="13811" xr:uid="{00000000-0005-0000-0000-00008E300000}"/>
    <cellStyle name="AP 3" xfId="13812" xr:uid="{00000000-0005-0000-0000-00008F300000}"/>
    <cellStyle name="AP 4" xfId="13813" xr:uid="{00000000-0005-0000-0000-000090300000}"/>
    <cellStyle name="Arial" xfId="5454" xr:uid="{00000000-0005-0000-0000-000091300000}"/>
    <cellStyle name="Arial 2" xfId="13814" xr:uid="{00000000-0005-0000-0000-000092300000}"/>
    <cellStyle name="ÄÞ¸¶ [0]" xfId="5455" xr:uid="{00000000-0005-0000-0000-000093300000}"/>
    <cellStyle name="ÄÞ¸¶ [0] 2" xfId="13815" xr:uid="{00000000-0005-0000-0000-000094300000}"/>
    <cellStyle name="ÄÞ¸¶ [0] 3" xfId="13816" xr:uid="{00000000-0005-0000-0000-000095300000}"/>
    <cellStyle name="AÞ¸¶ [0]_¡U¾EU￢ A¾COºn±³ " xfId="13817" xr:uid="{00000000-0005-0000-0000-000096300000}"/>
    <cellStyle name="ÄÞ¸¶ [0]_¡Ú¾ÈÜ¬ Á¾ÇÕºñ±³ " xfId="13818" xr:uid="{00000000-0005-0000-0000-000097300000}"/>
    <cellStyle name="AÞ¸¶ [0]_¡U¾EU￢ A¾COºn±³  2" xfId="13819" xr:uid="{00000000-0005-0000-0000-000098300000}"/>
    <cellStyle name="ÄÞ¸¶ [0]_´Ü°èº° ±¸Ãà¾È" xfId="13820" xr:uid="{00000000-0005-0000-0000-000099300000}"/>
    <cellStyle name="AÞ¸¶ [0]_¿μ¾÷º¸°i" xfId="13821" xr:uid="{00000000-0005-0000-0000-00009A300000}"/>
    <cellStyle name="ÄÞ¸¶ [0]_¥±- 2 " xfId="13822" xr:uid="{00000000-0005-0000-0000-00009B300000}"/>
    <cellStyle name="AÞ¸¶ [0]_°æAi≫cAc°i " xfId="13823" xr:uid="{00000000-0005-0000-0000-00009C300000}"/>
    <cellStyle name="ÄÞ¸¶ [0]_¼öÀÔÇàÁ¤½Å»ó " xfId="13824" xr:uid="{00000000-0005-0000-0000-00009D300000}"/>
    <cellStyle name="AÞ¸¶ [0]_¼oAOCaA¤½A≫o " xfId="13825" xr:uid="{00000000-0005-0000-0000-00009E300000}"/>
    <cellStyle name="ÄÞ¸¶ [0]_1.SUMMARY " xfId="13826" xr:uid="{00000000-0005-0000-0000-00009F300000}"/>
    <cellStyle name="AÞ¸¶ [0]_1-5¿u " xfId="13827" xr:uid="{00000000-0005-0000-0000-0000A0300000}"/>
    <cellStyle name="ÄÞ¸¶ [0]_2.CONCEPT " xfId="13828" xr:uid="{00000000-0005-0000-0000-0000A1300000}"/>
    <cellStyle name="AÞ¸¶ [0]_3.MSCHEDULE¿μ¹R " xfId="13829" xr:uid="{00000000-0005-0000-0000-0000A2300000}"/>
    <cellStyle name="ÄÞ¸¶ [0]_3¿ù´©°è " xfId="13830" xr:uid="{00000000-0005-0000-0000-0000A3300000}"/>
    <cellStyle name="AÞ¸¶ [0]_3¿u´ⓒ°e " xfId="13831" xr:uid="{00000000-0005-0000-0000-0000A4300000}"/>
    <cellStyle name="ÄÞ¸¶ [0]_3PJTR°èÈ¹ " xfId="13832" xr:uid="{00000000-0005-0000-0000-0000A5300000}"/>
    <cellStyle name="AÞ¸¶ [0]_4 " xfId="13833" xr:uid="{00000000-0005-0000-0000-0000A6300000}"/>
    <cellStyle name="ÄÞ¸¶ [0]_4 " xfId="13834" xr:uid="{00000000-0005-0000-0000-0000A7300000}"/>
    <cellStyle name="AÞ¸¶ [0]_6-3°æAi·A " xfId="13835" xr:uid="{00000000-0005-0000-0000-0000A8300000}"/>
    <cellStyle name="ÄÞ¸¶ [0]_6-3°æÀï·Â " xfId="13836" xr:uid="{00000000-0005-0000-0000-0000A9300000}"/>
    <cellStyle name="AÞ¸¶ [0]_6-3°æAi·A _±¸¸A½CAu " xfId="13837" xr:uid="{00000000-0005-0000-0000-0000AA300000}"/>
    <cellStyle name="ÄÞ¸¶ [0]_7.MASTER SCHEDULE " xfId="13838" xr:uid="{00000000-0005-0000-0000-0000AB300000}"/>
    <cellStyle name="AÞ¸¶ [0]_96°eE¹ " xfId="13839" xr:uid="{00000000-0005-0000-0000-0000AC300000}"/>
    <cellStyle name="ÄÞ¸¶ [0]_96°èÈ¹ " xfId="13840" xr:uid="{00000000-0005-0000-0000-0000AD300000}"/>
    <cellStyle name="AÞ¸¶ [0]_96¾Æ½OBD " xfId="13841" xr:uid="{00000000-0005-0000-0000-0000AE300000}"/>
    <cellStyle name="ÄÞ¸¶ [0]_À¯Çüº°ÀüÃ¼(¿ï»ê°øÀå)  " xfId="13842" xr:uid="{00000000-0005-0000-0000-0000AF300000}"/>
    <cellStyle name="AÞ¸¶ [0]_A÷A¼¼³°e " xfId="13843" xr:uid="{00000000-0005-0000-0000-0000B0300000}"/>
    <cellStyle name="ÄÞ¸¶ [0]_ÀÎ¿ø°èÈ¹ " xfId="13844" xr:uid="{00000000-0005-0000-0000-0000B1300000}"/>
    <cellStyle name="AÞ¸¶ [0]_AI¿ø¹× A¶A÷(96.5.2.) " xfId="13845" xr:uid="{00000000-0005-0000-0000-0000B2300000}"/>
    <cellStyle name="ÄÞ¸¶ [0]_ÀÎ¿ø¹× Á¶Á÷(96.5.2.) " xfId="13846" xr:uid="{00000000-0005-0000-0000-0000B3300000}"/>
    <cellStyle name="AÞ¸¶ [0]_AI¿ø¹× A¶A÷(96.5.2.) _±¸¸A½CAu " xfId="13847" xr:uid="{00000000-0005-0000-0000-0000B4300000}"/>
    <cellStyle name="ÄÞ¸¶ [0]_ÃÑ°ýÇ¥ " xfId="13848" xr:uid="{00000000-0005-0000-0000-0000B5300000}"/>
    <cellStyle name="AÞ¸¶ [0]_AN°yº¸°i-Aß°¡Ay°¨ " xfId="13849" xr:uid="{00000000-0005-0000-0000-0000B6300000}"/>
    <cellStyle name="ÄÞ¸¶ [0]_ÇùÁ¶Àü_96°èÈ¹ " xfId="13850" xr:uid="{00000000-0005-0000-0000-0000B7300000}"/>
    <cellStyle name="AÞ¸¶ [0]_DW °¡¸¶°¨ " xfId="13851" xr:uid="{00000000-0005-0000-0000-0000B8300000}"/>
    <cellStyle name="ÄÞ¸¶ [0]_INQUIRY ¿µ¾÷ÃßÁø " xfId="13852" xr:uid="{00000000-0005-0000-0000-0000B9300000}"/>
    <cellStyle name="AÞ¸¶ [0]_INQUIRY ¿μ¾÷AßAø " xfId="13853" xr:uid="{00000000-0005-0000-0000-0000BA300000}"/>
    <cellStyle name="ÄÞ¸¶ [0]_laroux" xfId="13854" xr:uid="{00000000-0005-0000-0000-0000BB300000}"/>
    <cellStyle name="AÞ¸¶ [0]_lx-taxi _±¸¸A½CAu " xfId="13855" xr:uid="{00000000-0005-0000-0000-0000BC300000}"/>
    <cellStyle name="ÄÞ¸¶ [0]_MKN-M1.1 " xfId="13856" xr:uid="{00000000-0005-0000-0000-0000BD300000}"/>
    <cellStyle name="AÞ¸¶ [0]_SAMPLE " xfId="13857" xr:uid="{00000000-0005-0000-0000-0000BE300000}"/>
    <cellStyle name="ÄÞ¸¶ [0]_SAMPLE " xfId="13858" xr:uid="{00000000-0005-0000-0000-0000BF300000}"/>
    <cellStyle name="AÞ¸¶ [0]_Sheet1 (2)_1.SUMMARY " xfId="13859" xr:uid="{00000000-0005-0000-0000-0000C0300000}"/>
    <cellStyle name="ÄÞ¸¶ [0]_Sheet1 (2)_1.SUMMARY " xfId="13860" xr:uid="{00000000-0005-0000-0000-0000C1300000}"/>
    <cellStyle name="AÞ¸¶ [0]_Sheet1_XD AOA¾AIA¤ " xfId="13861" xr:uid="{00000000-0005-0000-0000-0000C2300000}"/>
    <cellStyle name="ÄÞ¸¶ [0]_Sheet1_XD ÃÖÁ¾ÀÏÁ¤ " xfId="13862" xr:uid="{00000000-0005-0000-0000-0000C3300000}"/>
    <cellStyle name="AÞ¸¶ [0]_SMG-CKD-d1.1 " xfId="13863" xr:uid="{00000000-0005-0000-0000-0000C4300000}"/>
    <cellStyle name="ÄÞ¸¶ [0]_SMG-CKD-d1.1 " xfId="13864" xr:uid="{00000000-0005-0000-0000-0000C5300000}"/>
    <cellStyle name="AÞ¸¶ [0]_μðAⓒAIA¤ " xfId="13865" xr:uid="{00000000-0005-0000-0000-0000C6300000}"/>
    <cellStyle name="AÞ¸¶," xfId="13866" xr:uid="{00000000-0005-0000-0000-0000C7300000}"/>
    <cellStyle name="AÞ¸¶_¡U¾EU￢ A¾COºn±³ " xfId="13867" xr:uid="{00000000-0005-0000-0000-0000C8300000}"/>
    <cellStyle name="ÄÞ¸¶_¡Ú¾ÈÜ¬ Á¾ÇÕºñ±³ " xfId="13868" xr:uid="{00000000-0005-0000-0000-0000C9300000}"/>
    <cellStyle name="AÞ¸¶_¡U¾EU￢ A¾COºn±³  2" xfId="13869" xr:uid="{00000000-0005-0000-0000-0000CA300000}"/>
    <cellStyle name="ÄÞ¸¶_´ë¿ìÃâÇÏ¿äÃ» " xfId="5456" xr:uid="{00000000-0005-0000-0000-0000CB300000}"/>
    <cellStyle name="AÞ¸¶_´e¿iAaCI¿aA≫ " xfId="5457" xr:uid="{00000000-0005-0000-0000-0000CC300000}"/>
    <cellStyle name="ÄÞ¸¶_´Ü°èº° ±¸Ãà¾È" xfId="13870" xr:uid="{00000000-0005-0000-0000-0000CD300000}"/>
    <cellStyle name="AÞ¸¶_¿μ¾÷º¸°i" xfId="13871" xr:uid="{00000000-0005-0000-0000-0000CE300000}"/>
    <cellStyle name="ÄÞ¸¶_¥±- 2 " xfId="13872" xr:uid="{00000000-0005-0000-0000-0000CF300000}"/>
    <cellStyle name="AÞ¸¶_°æAi≫cAc°i " xfId="13873" xr:uid="{00000000-0005-0000-0000-0000D0300000}"/>
    <cellStyle name="ÄÞ¸¶_¼öÀÔÇàÁ¤½Å»ó " xfId="13874" xr:uid="{00000000-0005-0000-0000-0000D1300000}"/>
    <cellStyle name="AÞ¸¶_¼oAOCaA¤½A≫o " xfId="13875" xr:uid="{00000000-0005-0000-0000-0000D2300000}"/>
    <cellStyle name="ÄÞ¸¶_1.SUMMARY " xfId="13876" xr:uid="{00000000-0005-0000-0000-0000D3300000}"/>
    <cellStyle name="AÞ¸¶_2.CONCEPT " xfId="13877" xr:uid="{00000000-0005-0000-0000-0000D4300000}"/>
    <cellStyle name="ÄÞ¸¶_2.CONCEPT " xfId="13878" xr:uid="{00000000-0005-0000-0000-0000D5300000}"/>
    <cellStyle name="AÞ¸¶_3.MSCHEDULE¿μ¹R " xfId="13879" xr:uid="{00000000-0005-0000-0000-0000D6300000}"/>
    <cellStyle name="ÄÞ¸¶_3PJTR°èÈ¹ " xfId="13880" xr:uid="{00000000-0005-0000-0000-0000D7300000}"/>
    <cellStyle name="AÞ¸¶_4 " xfId="13881" xr:uid="{00000000-0005-0000-0000-0000D8300000}"/>
    <cellStyle name="ÄÞ¸¶_4 " xfId="13882" xr:uid="{00000000-0005-0000-0000-0000D9300000}"/>
    <cellStyle name="AÞ¸¶_6-3°æAi·A " xfId="13883" xr:uid="{00000000-0005-0000-0000-0000DA300000}"/>
    <cellStyle name="ÄÞ¸¶_6-3°æÀï·Â " xfId="13884" xr:uid="{00000000-0005-0000-0000-0000DB300000}"/>
    <cellStyle name="AÞ¸¶_6-3°æAi·A _±¸¸A½CAu " xfId="13885" xr:uid="{00000000-0005-0000-0000-0000DC300000}"/>
    <cellStyle name="ÄÞ¸¶_7.MASTER SCHEDULE " xfId="13886" xr:uid="{00000000-0005-0000-0000-0000DD300000}"/>
    <cellStyle name="AÞ¸¶_96°eE¹ " xfId="13887" xr:uid="{00000000-0005-0000-0000-0000DE300000}"/>
    <cellStyle name="ÄÞ¸¶_96°èÈ¹ " xfId="13888" xr:uid="{00000000-0005-0000-0000-0000DF300000}"/>
    <cellStyle name="AÞ¸¶_96¾Æ½OBD " xfId="13889" xr:uid="{00000000-0005-0000-0000-0000E0300000}"/>
    <cellStyle name="ÄÞ¸¶_À¯Çüº°ÀüÃ¼(¿ï»ê°øÀå)  " xfId="13890" xr:uid="{00000000-0005-0000-0000-0000E1300000}"/>
    <cellStyle name="AÞ¸¶_A÷A¼¼³°e " xfId="13891" xr:uid="{00000000-0005-0000-0000-0000E2300000}"/>
    <cellStyle name="ÄÞ¸¶_ÀÎ¿ø°èÈ¹ " xfId="13892" xr:uid="{00000000-0005-0000-0000-0000E3300000}"/>
    <cellStyle name="AÞ¸¶_AI¿ø¹× A¶A÷(96.5.2.) " xfId="13893" xr:uid="{00000000-0005-0000-0000-0000E4300000}"/>
    <cellStyle name="ÄÞ¸¶_ÀÎ¿ø¹× Á¶Á÷(96.5.2.) " xfId="13894" xr:uid="{00000000-0005-0000-0000-0000E5300000}"/>
    <cellStyle name="AÞ¸¶_AI¿ø¹× A¶A÷(96.5.2.) _±¸¸A½CAu " xfId="13895" xr:uid="{00000000-0005-0000-0000-0000E6300000}"/>
    <cellStyle name="ÄÞ¸¶_ÃÑ°ýÇ¥ " xfId="13896" xr:uid="{00000000-0005-0000-0000-0000E7300000}"/>
    <cellStyle name="AÞ¸¶_AN°yº¸°i-Aß°¡Ay°¨ " xfId="13897" xr:uid="{00000000-0005-0000-0000-0000E8300000}"/>
    <cellStyle name="ÄÞ¸¶_ÃÖÁ¾ÀÏÁ¤ " xfId="13898" xr:uid="{00000000-0005-0000-0000-0000E9300000}"/>
    <cellStyle name="AÞ¸¶_CuA¶Au_96°eE¹ " xfId="13899" xr:uid="{00000000-0005-0000-0000-0000EA300000}"/>
    <cellStyle name="ÄÞ¸¶_ÇùÁ¶Àü_96°èÈ¹ " xfId="13900" xr:uid="{00000000-0005-0000-0000-0000EB300000}"/>
    <cellStyle name="AÞ¸¶_DW °¡¸¶°¨ " xfId="13901" xr:uid="{00000000-0005-0000-0000-0000EC300000}"/>
    <cellStyle name="ÄÞ¸¶_INQUIRY ¿µ¾÷ÃßÁø " xfId="13902" xr:uid="{00000000-0005-0000-0000-0000ED300000}"/>
    <cellStyle name="AÞ¸¶_INQUIRY ¿μ¾÷AßAø " xfId="13903" xr:uid="{00000000-0005-0000-0000-0000EE300000}"/>
    <cellStyle name="ÄÞ¸¶_laroux" xfId="13904" xr:uid="{00000000-0005-0000-0000-0000EF300000}"/>
    <cellStyle name="AÞ¸¶_lx-taxi _±¸¸A½CAu " xfId="13905" xr:uid="{00000000-0005-0000-0000-0000F0300000}"/>
    <cellStyle name="ÄÞ¸¶_MKN-M1.1 " xfId="13906" xr:uid="{00000000-0005-0000-0000-0000F1300000}"/>
    <cellStyle name="AÞ¸¶_SAMPLE " xfId="13907" xr:uid="{00000000-0005-0000-0000-0000F2300000}"/>
    <cellStyle name="ÄÞ¸¶_SAMPLE " xfId="13908" xr:uid="{00000000-0005-0000-0000-0000F3300000}"/>
    <cellStyle name="AÞ¸¶_Sheet1 (2)_1.SUMMARY " xfId="13909" xr:uid="{00000000-0005-0000-0000-0000F4300000}"/>
    <cellStyle name="ÄÞ¸¶_Sheet1 (2)_1.SUMMARY " xfId="13910" xr:uid="{00000000-0005-0000-0000-0000F5300000}"/>
    <cellStyle name="AÞ¸¶_Sheet1_XD AOA¾AIA¤ " xfId="13911" xr:uid="{00000000-0005-0000-0000-0000F6300000}"/>
    <cellStyle name="ÄÞ¸¶_Sheet1_XD ÃÖÁ¾ÀÏÁ¤ " xfId="13912" xr:uid="{00000000-0005-0000-0000-0000F7300000}"/>
    <cellStyle name="AÞ¸¶_SMG-CKD-d1.1 " xfId="13913" xr:uid="{00000000-0005-0000-0000-0000F8300000}"/>
    <cellStyle name="ÄÞ¸¶_SMG-CKD-d1.1 " xfId="13914" xr:uid="{00000000-0005-0000-0000-0000F9300000}"/>
    <cellStyle name="AÞ¸¶_XG¿ø´UA§ " xfId="13915" xr:uid="{00000000-0005-0000-0000-0000FA300000}"/>
    <cellStyle name="ÄÞ¸¶_XG¿ø´ÜÀ§ " xfId="13916" xr:uid="{00000000-0005-0000-0000-0000FB300000}"/>
    <cellStyle name="AÞ¸¶_XG¿ø´UA§  2" xfId="13917" xr:uid="{00000000-0005-0000-0000-0000FC300000}"/>
    <cellStyle name="ÄÞ¸¶_XG¿ø´ÜÀ§  2" xfId="13918" xr:uid="{00000000-0005-0000-0000-0000FD300000}"/>
    <cellStyle name="AÞ¸¶_XG¿ø´UA§  3" xfId="13919" xr:uid="{00000000-0005-0000-0000-0000FE300000}"/>
    <cellStyle name="ÄÞ¸¶_XG¿ø´ÜÀ§  3" xfId="13920" xr:uid="{00000000-0005-0000-0000-0000FF300000}"/>
    <cellStyle name="AÞ¸¶_μðAⓒAIA¤ " xfId="13921" xr:uid="{00000000-0005-0000-0000-000000310000}"/>
    <cellStyle name="ÀÚ¸®¼ö" xfId="13922" xr:uid="{00000000-0005-0000-0000-000001310000}"/>
    <cellStyle name="ÀÚ¸®¼ö0" xfId="13923" xr:uid="{00000000-0005-0000-0000-000002310000}"/>
    <cellStyle name="ÄᅎbÄbÌÄᅞbಐÄᅮb಴Äᅾb೐Äᆎb೰ÄᆞbഐÄᆮb԰ÁᆾbմÁᇎbָÁᇞb؀ÁᇮbوÁᇾbÁሎbÁሞbÁሮbÁ춈è" xfId="13924" xr:uid="{00000000-0005-0000-0000-000003310000}"/>
    <cellStyle name="ÄᅎbÄ_x000f_bÌÄᅞbಐÄᅮb಴Äᅾb೐Äᆎb೰ÄᆞbഐÄᆮb԰ÁᆾbմÁᇎbָÁᇞb؀ÁᇮbوÁᇾbÁሎbÁሞbÁሮbÁ춈è_x0010_" xfId="5458" xr:uid="{00000000-0005-0000-0000-000004310000}"/>
    <cellStyle name="Bad" xfId="5459" xr:uid="{00000000-0005-0000-0000-000005310000}"/>
    <cellStyle name="Bad 2" xfId="5460" xr:uid="{00000000-0005-0000-0000-000006310000}"/>
    <cellStyle name="Bad 2 2" xfId="5461" xr:uid="{00000000-0005-0000-0000-000007310000}"/>
    <cellStyle name="Bad 2 2 2" xfId="5462" xr:uid="{00000000-0005-0000-0000-000008310000}"/>
    <cellStyle name="Bad 2 2 2 2" xfId="7173" xr:uid="{00000000-0005-0000-0000-000009310000}"/>
    <cellStyle name="Bad 2 2 2_Ввод в 2015г посл." xfId="7174" xr:uid="{00000000-0005-0000-0000-00000A310000}"/>
    <cellStyle name="Bad 2 2 3" xfId="7175" xr:uid="{00000000-0005-0000-0000-00000B310000}"/>
    <cellStyle name="Bad 2 2_Ввод в 2015г посл." xfId="7176" xr:uid="{00000000-0005-0000-0000-00000C310000}"/>
    <cellStyle name="Bad 2 3" xfId="5463" xr:uid="{00000000-0005-0000-0000-00000D310000}"/>
    <cellStyle name="Bad 2 3 2" xfId="7177" xr:uid="{00000000-0005-0000-0000-00000E310000}"/>
    <cellStyle name="Bad 2 3_Ввод в 2015г посл." xfId="7178" xr:uid="{00000000-0005-0000-0000-00000F310000}"/>
    <cellStyle name="Bad 2 4" xfId="7179" xr:uid="{00000000-0005-0000-0000-000010310000}"/>
    <cellStyle name="Bad 2_Ввод в 2013г_пос_146" xfId="5464" xr:uid="{00000000-0005-0000-0000-000011310000}"/>
    <cellStyle name="Bad 3" xfId="5465" xr:uid="{00000000-0005-0000-0000-000012310000}"/>
    <cellStyle name="Bad 3 2" xfId="5466" xr:uid="{00000000-0005-0000-0000-000013310000}"/>
    <cellStyle name="Bad 3 2 2" xfId="7180" xr:uid="{00000000-0005-0000-0000-000014310000}"/>
    <cellStyle name="Bad 3 2_Ввод в 2015г посл." xfId="7181" xr:uid="{00000000-0005-0000-0000-000015310000}"/>
    <cellStyle name="Bad 3 3" xfId="7182" xr:uid="{00000000-0005-0000-0000-000016310000}"/>
    <cellStyle name="Bad 3_Ввод в 2015г посл." xfId="7183" xr:uid="{00000000-0005-0000-0000-000017310000}"/>
    <cellStyle name="Bad 4" xfId="5467" xr:uid="{00000000-0005-0000-0000-000018310000}"/>
    <cellStyle name="Bad_база" xfId="5468" xr:uid="{00000000-0005-0000-0000-000019310000}"/>
    <cellStyle name="BE" xfId="13925" xr:uid="{00000000-0005-0000-0000-00001A310000}"/>
    <cellStyle name="BMU001" xfId="5469" xr:uid="{00000000-0005-0000-0000-00001B310000}"/>
    <cellStyle name="BMU001 2" xfId="5470" xr:uid="{00000000-0005-0000-0000-00001C310000}"/>
    <cellStyle name="BMU001 2 2" xfId="13926" xr:uid="{00000000-0005-0000-0000-00001D310000}"/>
    <cellStyle name="BMU001 3" xfId="13927" xr:uid="{00000000-0005-0000-0000-00001E310000}"/>
    <cellStyle name="BMU001_материал к совещание на 17.06.2015г. xls" xfId="7184" xr:uid="{00000000-0005-0000-0000-00001F310000}"/>
    <cellStyle name="BMU002" xfId="5471" xr:uid="{00000000-0005-0000-0000-000020310000}"/>
    <cellStyle name="BMU002 2" xfId="5472" xr:uid="{00000000-0005-0000-0000-000021310000}"/>
    <cellStyle name="BMU002 2 2" xfId="13928" xr:uid="{00000000-0005-0000-0000-000022310000}"/>
    <cellStyle name="BMU002 3" xfId="13929" xr:uid="{00000000-0005-0000-0000-000023310000}"/>
    <cellStyle name="BMU002_материал к совещание на 17.06.2015г. xls" xfId="7185" xr:uid="{00000000-0005-0000-0000-000024310000}"/>
    <cellStyle name="BMU002B" xfId="5473" xr:uid="{00000000-0005-0000-0000-000025310000}"/>
    <cellStyle name="BMU002B 2" xfId="13930" xr:uid="{00000000-0005-0000-0000-000026310000}"/>
    <cellStyle name="BMU002P1" xfId="5474" xr:uid="{00000000-0005-0000-0000-000027310000}"/>
    <cellStyle name="BMU002P1 2" xfId="5475" xr:uid="{00000000-0005-0000-0000-000028310000}"/>
    <cellStyle name="BMU002P1 2 2" xfId="13931" xr:uid="{00000000-0005-0000-0000-000029310000}"/>
    <cellStyle name="BMU002P1 3" xfId="13932" xr:uid="{00000000-0005-0000-0000-00002A310000}"/>
    <cellStyle name="BMU002P1_материал к совещание на 17.06.2015г. xls" xfId="7186" xr:uid="{00000000-0005-0000-0000-00002B310000}"/>
    <cellStyle name="BMU003" xfId="5476" xr:uid="{00000000-0005-0000-0000-00002C310000}"/>
    <cellStyle name="BMU003 2" xfId="13933" xr:uid="{00000000-0005-0000-0000-00002D310000}"/>
    <cellStyle name="BMU004" xfId="5477" xr:uid="{00000000-0005-0000-0000-00002E310000}"/>
    <cellStyle name="BMU004 2" xfId="13934" xr:uid="{00000000-0005-0000-0000-00002F310000}"/>
    <cellStyle name="BMU005" xfId="5478" xr:uid="{00000000-0005-0000-0000-000030310000}"/>
    <cellStyle name="BMU005 2" xfId="13935" xr:uid="{00000000-0005-0000-0000-000031310000}"/>
    <cellStyle name="BMU005B" xfId="5479" xr:uid="{00000000-0005-0000-0000-000032310000}"/>
    <cellStyle name="BMU005B 2" xfId="13936" xr:uid="{00000000-0005-0000-0000-000033310000}"/>
    <cellStyle name="BMU005K" xfId="5480" xr:uid="{00000000-0005-0000-0000-000034310000}"/>
    <cellStyle name="BMU005K 2" xfId="13937" xr:uid="{00000000-0005-0000-0000-000035310000}"/>
    <cellStyle name="Bold 11" xfId="13938" xr:uid="{00000000-0005-0000-0000-000036310000}"/>
    <cellStyle name="Box" xfId="13939" xr:uid="{00000000-0005-0000-0000-000037310000}"/>
    <cellStyle name="BuiltOpt_Content" xfId="5481" xr:uid="{00000000-0005-0000-0000-000038310000}"/>
    <cellStyle name="BuiltOption_Content" xfId="13940" xr:uid="{00000000-0005-0000-0000-000039310000}"/>
    <cellStyle name="C" xfId="5482" xr:uid="{00000000-0005-0000-0000-00003A310000}"/>
    <cellStyle name="C 2" xfId="13941" xr:uid="{00000000-0005-0000-0000-00003B310000}"/>
    <cellStyle name="C?AO_???AIA?" xfId="5483" xr:uid="{00000000-0005-0000-0000-00003C310000}"/>
    <cellStyle name="C¡IA¨ª_¨uoAOCaA￠´¨oA¡io " xfId="13942" xr:uid="{00000000-0005-0000-0000-00003D310000}"/>
    <cellStyle name="C￥AØ_ ¼³º?³≫¿ª " xfId="13943" xr:uid="{00000000-0005-0000-0000-00003E310000}"/>
    <cellStyle name="Ç¥ÁØ_¡ßFO ÅõÀÚºñºñ±³ " xfId="13944" xr:uid="{00000000-0005-0000-0000-00003F310000}"/>
    <cellStyle name="C￥AØ_´e¿iAaCI¿aA≫ " xfId="5484" xr:uid="{00000000-0005-0000-0000-000040310000}"/>
    <cellStyle name="Ç¥ÁØ_´Ü°èº° ±¸Ãà¾È" xfId="13945" xr:uid="{00000000-0005-0000-0000-000041310000}"/>
    <cellStyle name="C￥AØ_¸nA÷ _±¸¸A½CAu " xfId="13946" xr:uid="{00000000-0005-0000-0000-000042310000}"/>
    <cellStyle name="Ç¥ÁØ_¿ø´ÜÀ§ " xfId="13947" xr:uid="{00000000-0005-0000-0000-000043310000}"/>
    <cellStyle name="C￥AØ_¿ø°¡(AU·a¼oAy) " xfId="13948" xr:uid="{00000000-0005-0000-0000-000044310000}"/>
    <cellStyle name="Ç¥ÁØ_±â¾È " xfId="13949" xr:uid="{00000000-0005-0000-0000-000045310000}"/>
    <cellStyle name="C￥AØ_±aAØ " xfId="13950" xr:uid="{00000000-0005-0000-0000-000046310000}"/>
    <cellStyle name="Ç¥ÁØ_±âÁØ " xfId="13951" xr:uid="{00000000-0005-0000-0000-000047310000}"/>
    <cellStyle name="C￥AØ_±aAØ  2" xfId="13952" xr:uid="{00000000-0005-0000-0000-000048310000}"/>
    <cellStyle name="Ç¥ÁØ_±âÁØ  2" xfId="13953" xr:uid="{00000000-0005-0000-0000-000049310000}"/>
    <cellStyle name="C￥AØ_±aAØ  3" xfId="13954" xr:uid="{00000000-0005-0000-0000-00004A310000}"/>
    <cellStyle name="Ç¥ÁØ_±âÁØ  3" xfId="13955" xr:uid="{00000000-0005-0000-0000-00004B310000}"/>
    <cellStyle name="C￥AØ_±OA¤C￥Ao" xfId="13956" xr:uid="{00000000-0005-0000-0000-00004C310000}"/>
    <cellStyle name="Ç¥ÁØ_»ç¾÷ºÎº° ÃÑ°è " xfId="13957" xr:uid="{00000000-0005-0000-0000-00004D310000}"/>
    <cellStyle name="C￥AØ_≫c¾÷°³¹ßÆA_10¿u2WA¸ºI " xfId="13958" xr:uid="{00000000-0005-0000-0000-00004E310000}"/>
    <cellStyle name="Ç¥ÁØ_°¡¼Ö¸°ÀÏÁ¤_µðÁ©ÀÏÁ¤ " xfId="13959" xr:uid="{00000000-0005-0000-0000-00004F310000}"/>
    <cellStyle name="C￥AØ_°¡¼O¸°AIA¤_μðAⓒAIA¤ " xfId="13960" xr:uid="{00000000-0005-0000-0000-000050310000}"/>
    <cellStyle name="Ç¥ÁØ_°³¹ß±ÔÁ¤ " xfId="13961" xr:uid="{00000000-0005-0000-0000-000051310000}"/>
    <cellStyle name="C￥AØ_°³¹ßAIA¤  (2)_°³¹ßAIA¤ " xfId="13962" xr:uid="{00000000-0005-0000-0000-000052310000}"/>
    <cellStyle name="Ç¥ÁØ_°³¹ßÀÏÁ¤  (2)_°³¹ßÀÏÁ¤ " xfId="13963" xr:uid="{00000000-0005-0000-0000-000053310000}"/>
    <cellStyle name="C￥AØ_°³¹ßAIA¤  (2)_°³¹ßAIA¤  2" xfId="13964" xr:uid="{00000000-0005-0000-0000-000054310000}"/>
    <cellStyle name="Ç¥ÁØ_°³¹ßÀÏÁ¤  (2)_°³¹ßÀÏÁ¤  2" xfId="13965" xr:uid="{00000000-0005-0000-0000-000055310000}"/>
    <cellStyle name="C￥AØ_°³¹ßAIA¤  (2)_°³¹ßAIA¤  3" xfId="13966" xr:uid="{00000000-0005-0000-0000-000056310000}"/>
    <cellStyle name="Ç¥ÁØ_°³¹ßÀÏÁ¤  (2)_°³¹ßÀÏÁ¤  3" xfId="13967" xr:uid="{00000000-0005-0000-0000-000057310000}"/>
    <cellStyle name="C￥AØ_°æAi≫cAc°i " xfId="13968" xr:uid="{00000000-0005-0000-0000-000058310000}"/>
    <cellStyle name="Ç¥ÁØ_¼öÀÔÇàÁ¤½Å»ó " xfId="13969" xr:uid="{00000000-0005-0000-0000-000059310000}"/>
    <cellStyle name="C￥AØ_¼oAOCaA¤½A≫o " xfId="13970" xr:uid="{00000000-0005-0000-0000-00005A310000}"/>
    <cellStyle name="Ç¥ÁØ_½ÇÂ÷Á¶°Ç " xfId="13971" xr:uid="{00000000-0005-0000-0000-00005B310000}"/>
    <cellStyle name="C￥AØ_½CA÷A¶°C _±¸¸A½CAu " xfId="13972" xr:uid="{00000000-0005-0000-0000-00005C310000}"/>
    <cellStyle name="Ç¥ÁØ_1.ÆÇ¸Å½ÇÀû " xfId="13973" xr:uid="{00000000-0005-0000-0000-00005D310000}"/>
    <cellStyle name="C￥AØ_1.SUMMARY " xfId="13974" xr:uid="{00000000-0005-0000-0000-00005E310000}"/>
    <cellStyle name="Ç¥ÁØ_1.SUMMARY " xfId="13975" xr:uid="{00000000-0005-0000-0000-00005F310000}"/>
    <cellStyle name="C￥AØ_1112_10¿u2WA¸ºI " xfId="13976" xr:uid="{00000000-0005-0000-0000-000060310000}"/>
    <cellStyle name="Ç¥ÁØ_1Â÷ ¼³°è¿ø°¡ºÐ¼®_KDº¯µ¿ " xfId="13977" xr:uid="{00000000-0005-0000-0000-000061310000}"/>
    <cellStyle name="C￥AØ_1A÷ ¼³°e¿ø°¡ºÐ¼R_KDº?μ¿ " xfId="13978" xr:uid="{00000000-0005-0000-0000-000062310000}"/>
    <cellStyle name="Ç¥ÁØ_2.0GLS_¿ø´ÜÀ§ " xfId="13979" xr:uid="{00000000-0005-0000-0000-000063310000}"/>
    <cellStyle name="C￥AØ_2.5GLS_¿ø´UA§ " xfId="13980" xr:uid="{00000000-0005-0000-0000-000064310000}"/>
    <cellStyle name="Ç¥ÁØ_2.5GLS_¿ø´ÜÀ§ " xfId="13981" xr:uid="{00000000-0005-0000-0000-000065310000}"/>
    <cellStyle name="C￥AØ_2.5GLS_¿ø´UA§  2" xfId="13982" xr:uid="{00000000-0005-0000-0000-000066310000}"/>
    <cellStyle name="Ç¥ÁØ_2.5GLS_¿ø´ÜÀ§  2" xfId="13983" xr:uid="{00000000-0005-0000-0000-000067310000}"/>
    <cellStyle name="C￥AØ_2.5GLS_¿ø´UA§  3" xfId="13984" xr:uid="{00000000-0005-0000-0000-000068310000}"/>
    <cellStyle name="Ç¥ÁØ_2.5GLS_¿ø´ÜÀ§  3" xfId="13985" xr:uid="{00000000-0005-0000-0000-000069310000}"/>
    <cellStyle name="C￥AØ_2.5GLS_¿ø´UA§ _feasibility" xfId="13986" xr:uid="{00000000-0005-0000-0000-00006A310000}"/>
    <cellStyle name="Ç¥ÁØ_3PJTR°èÈ¹ " xfId="13987" xr:uid="{00000000-0005-0000-0000-00006B310000}"/>
    <cellStyle name="C￥AØ_4 " xfId="13988" xr:uid="{00000000-0005-0000-0000-00006C310000}"/>
    <cellStyle name="Ç¥ÁØ_4 " xfId="13989" xr:uid="{00000000-0005-0000-0000-00006D310000}"/>
    <cellStyle name="C￥AØ_5-1±¤°i " xfId="13990" xr:uid="{00000000-0005-0000-0000-00006E310000}"/>
    <cellStyle name="Ç¥ÁØ_5-1±¤°í " xfId="13991" xr:uid="{00000000-0005-0000-0000-00006F310000}"/>
    <cellStyle name="C￥AØ_5-1±¤°i _¹≪¿ª10¿u " xfId="13992" xr:uid="{00000000-0005-0000-0000-000070310000}"/>
    <cellStyle name="Ç¥ÁØ_6-3°æÀï·Â " xfId="13993" xr:uid="{00000000-0005-0000-0000-000071310000}"/>
    <cellStyle name="C￥AØ_6-3°æAi·A _±¸¸A½CAu " xfId="13994" xr:uid="{00000000-0005-0000-0000-000072310000}"/>
    <cellStyle name="Ç¥ÁØ_7.MASTER SCHEDULE " xfId="13995" xr:uid="{00000000-0005-0000-0000-000073310000}"/>
    <cellStyle name="C￥AØ_8HR _feasibility" xfId="13996" xr:uid="{00000000-0005-0000-0000-000074310000}"/>
    <cellStyle name="Ç¥ÁØ_96ÀÎ¿ø°è2 " xfId="13997" xr:uid="{00000000-0005-0000-0000-000075310000}"/>
    <cellStyle name="C￥AØ_96AI¿ø°O 3 " xfId="13998" xr:uid="{00000000-0005-0000-0000-000076310000}"/>
    <cellStyle name="Ç¥ÁØ_96ÀÎ¿ø°Ô 3 " xfId="13999" xr:uid="{00000000-0005-0000-0000-000077310000}"/>
    <cellStyle name="C￥AØ_A÷¿ø½A≫o_A¶A÷μμ(12.31) " xfId="14000" xr:uid="{00000000-0005-0000-0000-000078310000}"/>
    <cellStyle name="Ç¥ÁØ_Á¶Á÷µµ(12.31) " xfId="14001" xr:uid="{00000000-0005-0000-0000-000079310000}"/>
    <cellStyle name="C￥AØ_A¶A÷μμ(12.31) " xfId="14002" xr:uid="{00000000-0005-0000-0000-00007A310000}"/>
    <cellStyle name="Ç¥ÁØ_Ã·ºÎ2 " xfId="14003" xr:uid="{00000000-0005-0000-0000-00007B310000}"/>
    <cellStyle name="C￥AØ_A1A¤A¡ " xfId="14004" xr:uid="{00000000-0005-0000-0000-00007C310000}"/>
    <cellStyle name="Ç¥ÁØ_ÀÎ¿ø¹× Á¶Á÷(96.5.2.) " xfId="14005" xr:uid="{00000000-0005-0000-0000-00007D310000}"/>
    <cellStyle name="C￥AØ_AI¿ø¹× A¶A÷(96.5.2.) _±¸¸A½CAu " xfId="14006" xr:uid="{00000000-0005-0000-0000-00007E310000}"/>
    <cellStyle name="Ç¥ÁØ_ÀÏÁ¤°ËÅä¾È" xfId="14007" xr:uid="{00000000-0005-0000-0000-00007F310000}"/>
    <cellStyle name="C￥AØ_AO¿aITEMA÷AIºn±³-2_AuEA A÷AIºn±³ " xfId="14008" xr:uid="{00000000-0005-0000-0000-000080310000}"/>
    <cellStyle name="Ç¥ÁØ_ÁÖ¿äITEMÂ÷ÀÌºñ±³-2_ÀüÈÄ Â÷ÀÌºñ±³ " xfId="14009" xr:uid="{00000000-0005-0000-0000-000081310000}"/>
    <cellStyle name="C￥AØ_AO¿aITEMA÷AIºn±³-2_AuEA A÷AIºn±³  2" xfId="14010" xr:uid="{00000000-0005-0000-0000-000082310000}"/>
    <cellStyle name="Ç¥ÁØ_ÁÖ¿äITEMÂ÷ÀÌºñ±³-2_ÀüÈÄ Â÷ÀÌºñ±³  2" xfId="14011" xr:uid="{00000000-0005-0000-0000-000083310000}"/>
    <cellStyle name="C￥AØ_AO¿aITEMA÷AIºn±³-2_AuEA A÷AIºn±³  3" xfId="14012" xr:uid="{00000000-0005-0000-0000-000084310000}"/>
    <cellStyle name="Ç¥ÁØ_ÁÖ¿äITEMÂ÷ÀÌºñ±³-2_ÀüÈÄ Â÷ÀÌºñ±³  3" xfId="14013" xr:uid="{00000000-0005-0000-0000-000085310000}"/>
    <cellStyle name="C￥AØ_AO¿aITEMA÷AIºn±³-2_AuEA A÷AIºn±³ _feasibility" xfId="14014" xr:uid="{00000000-0005-0000-0000-000086310000}"/>
    <cellStyle name="Ç¥ÁØ_ÃÖÁ¾ÀÏÁ¤ " xfId="14015" xr:uid="{00000000-0005-0000-0000-000087310000}"/>
    <cellStyle name="C￥AØ_AoAUºn(ºI¼­º°,°eA¤º°) " xfId="14016" xr:uid="{00000000-0005-0000-0000-000088310000}"/>
    <cellStyle name="Ç¥ÁØ_ÅõÀÚºñ(ºÎ¼­º°,°èÁ¤º°) " xfId="14017" xr:uid="{00000000-0005-0000-0000-000089310000}"/>
    <cellStyle name="C￥AØ_Aß±a≫y≫e°eE¹ " xfId="14018" xr:uid="{00000000-0005-0000-0000-00008A310000}"/>
    <cellStyle name="Ç¥ÁØ_ÀüÈÄ Â÷ÀÌºñ±³ " xfId="14019" xr:uid="{00000000-0005-0000-0000-00008B310000}"/>
    <cellStyle name="C￥AØ_AuEA A÷AIºn±³ _feasibility" xfId="14020" xr:uid="{00000000-0005-0000-0000-00008C310000}"/>
    <cellStyle name="Ç¥ÁØ_BRK¿ø´Ü.XLS " xfId="14021" xr:uid="{00000000-0005-0000-0000-00008D310000}"/>
    <cellStyle name="C￥AØ_C￥1_¿ø´UA§ " xfId="14022" xr:uid="{00000000-0005-0000-0000-00008E310000}"/>
    <cellStyle name="Ç¥ÁØ_Ç¥1_¿ø´ÜÀ§ " xfId="14023" xr:uid="{00000000-0005-0000-0000-00008F310000}"/>
    <cellStyle name="C￥AØ_C￥1_¿ø´UA§  2" xfId="14024" xr:uid="{00000000-0005-0000-0000-000090310000}"/>
    <cellStyle name="Ç¥ÁØ_Ç¥1_¿ø´ÜÀ§  2" xfId="14025" xr:uid="{00000000-0005-0000-0000-000091310000}"/>
    <cellStyle name="C￥AØ_C￥1_¿ø´UA§  3" xfId="14026" xr:uid="{00000000-0005-0000-0000-000092310000}"/>
    <cellStyle name="Ç¥ÁØ_Ç¥1_¿ø´ÜÀ§  3" xfId="14027" xr:uid="{00000000-0005-0000-0000-000093310000}"/>
    <cellStyle name="C￥AØ_C￥2_¿ø´UA§ " xfId="14028" xr:uid="{00000000-0005-0000-0000-000094310000}"/>
    <cellStyle name="Ç¥ÁØ_Ç¥2_¿ø´ÜÀ§ " xfId="14029" xr:uid="{00000000-0005-0000-0000-000095310000}"/>
    <cellStyle name="C￥AØ_C￥2_¿ø´UA§  2" xfId="14030" xr:uid="{00000000-0005-0000-0000-000096310000}"/>
    <cellStyle name="Ç¥ÁØ_Ç¥2_¿ø´ÜÀ§  2" xfId="14031" xr:uid="{00000000-0005-0000-0000-000097310000}"/>
    <cellStyle name="C￥AØ_C￥2_¿ø´UA§  3" xfId="14032" xr:uid="{00000000-0005-0000-0000-000098310000}"/>
    <cellStyle name="Ç¥ÁØ_Ç¥2_¿ø´ÜÀ§  3" xfId="14033" xr:uid="{00000000-0005-0000-0000-000099310000}"/>
    <cellStyle name="C￥AØ_C￥3_¿ø´UA§ " xfId="14034" xr:uid="{00000000-0005-0000-0000-00009A310000}"/>
    <cellStyle name="Ç¥ÁØ_Ç¥3_¿ø´ÜÀ§ " xfId="14035" xr:uid="{00000000-0005-0000-0000-00009B310000}"/>
    <cellStyle name="C￥AØ_C￥3_¿ø´UA§  2" xfId="14036" xr:uid="{00000000-0005-0000-0000-00009C310000}"/>
    <cellStyle name="Ç¥ÁØ_Ç¥3_¿ø´ÜÀ§  2" xfId="14037" xr:uid="{00000000-0005-0000-0000-00009D310000}"/>
    <cellStyle name="C￥AØ_C￥3_¿ø´UA§  3" xfId="14038" xr:uid="{00000000-0005-0000-0000-00009E310000}"/>
    <cellStyle name="Ç¥ÁØ_Ç¥3_¿ø´ÜÀ§  3" xfId="14039" xr:uid="{00000000-0005-0000-0000-00009F310000}"/>
    <cellStyle name="C￥AØ_C￥4_¿ø´UA§ " xfId="14040" xr:uid="{00000000-0005-0000-0000-0000A0310000}"/>
    <cellStyle name="Ç¥ÁØ_Ç¥4_¿ø´ÜÀ§ " xfId="14041" xr:uid="{00000000-0005-0000-0000-0000A1310000}"/>
    <cellStyle name="C￥AØ_C￥4_¿ø´UA§  2" xfId="14042" xr:uid="{00000000-0005-0000-0000-0000A2310000}"/>
    <cellStyle name="Ç¥ÁØ_Ç¥4_¿ø´ÜÀ§  2" xfId="14043" xr:uid="{00000000-0005-0000-0000-0000A3310000}"/>
    <cellStyle name="C￥AØ_C￥4_¿ø´UA§  3" xfId="14044" xr:uid="{00000000-0005-0000-0000-0000A4310000}"/>
    <cellStyle name="Ç¥ÁØ_Ç¥4_¿ø´ÜÀ§  3" xfId="14045" xr:uid="{00000000-0005-0000-0000-0000A5310000}"/>
    <cellStyle name="C￥AØ_C￥Ao " xfId="14046" xr:uid="{00000000-0005-0000-0000-0000A6310000}"/>
    <cellStyle name="Ç¥ÁØ_CON¿ø´Ü.XLS " xfId="14047" xr:uid="{00000000-0005-0000-0000-0000A7310000}"/>
    <cellStyle name="C￥AØ_CuA¶Au_1_10¿u2WA¸ºI " xfId="14048" xr:uid="{00000000-0005-0000-0000-0000A8310000}"/>
    <cellStyle name="Ç¥ÁØ_ÇùÁ¶Àü_96°èÈ¹ " xfId="14049" xr:uid="{00000000-0005-0000-0000-0000A9310000}"/>
    <cellStyle name="C￥AØ_EFAuEAAßA¤¿ø´UA§ " xfId="14050" xr:uid="{00000000-0005-0000-0000-0000AA310000}"/>
    <cellStyle name="Ç¥ÁØ_EFÀüÈÄÃßÁ¤¿ø´ÜÀ§ " xfId="14051" xr:uid="{00000000-0005-0000-0000-0000AB310000}"/>
    <cellStyle name="C￥AØ_EFAuEAAßA¤¿ø´UA§ _feasibility" xfId="14052" xr:uid="{00000000-0005-0000-0000-0000AC310000}"/>
    <cellStyle name="Ç¥ÁØ_H1 ´ë XG ¿ø´ÜÀ§ " xfId="14053" xr:uid="{00000000-0005-0000-0000-0000AD310000}"/>
    <cellStyle name="C￥AØ_H1 ´e XG ¿ø´UA§ _feasibility" xfId="14054" xr:uid="{00000000-0005-0000-0000-0000AE310000}"/>
    <cellStyle name="Ç¥ÁØ_H1VSXGÃßÁ¤¿ø´ÜÀ§_¿ø´ÜÀ§ " xfId="14055" xr:uid="{00000000-0005-0000-0000-0000AF310000}"/>
    <cellStyle name="C￥AØ_H1VSXGAßA¤¿ø´UA§_¿ø´UA§ _feasibility" xfId="14056" xr:uid="{00000000-0005-0000-0000-0000B0310000}"/>
    <cellStyle name="Ç¥ÁØ_KD LIST_¿ø´ÜÀ§ " xfId="14057" xr:uid="{00000000-0005-0000-0000-0000B1310000}"/>
    <cellStyle name="C￥AØ_KD LIST_¿ø´UA§ _feasibility" xfId="14058" xr:uid="{00000000-0005-0000-0000-0000B2310000}"/>
    <cellStyle name="Ç¥ÁØ_KD LIST_ÀüÈÄ Â÷ÀÌºñ±³ " xfId="14059" xr:uid="{00000000-0005-0000-0000-0000B3310000}"/>
    <cellStyle name="C￥AØ_KD LIST_AuEA A÷AIºn±³ _feasibility" xfId="14060" xr:uid="{00000000-0005-0000-0000-0000B4310000}"/>
    <cellStyle name="Ç¥ÁØ_laroux_°³¹ßÀÏÁ¤ " xfId="14061" xr:uid="{00000000-0005-0000-0000-0000B5310000}"/>
    <cellStyle name="C￥AØ_laroux_°³¹ßAIA¤  (2)_°³¹ßAIA¤ " xfId="14062" xr:uid="{00000000-0005-0000-0000-0000B6310000}"/>
    <cellStyle name="Ç¥ÁØ_laroux_°³¹ßÀÏÁ¤  (2)_°³¹ßÀÏÁ¤ " xfId="14063" xr:uid="{00000000-0005-0000-0000-0000B7310000}"/>
    <cellStyle name="C￥AØ_laroux_°³¹ßAIA¤  (2)_°³¹ßAIA¤ _feasibility" xfId="14064" xr:uid="{00000000-0005-0000-0000-0000B8310000}"/>
    <cellStyle name="Ç¥ÁØ_laroux_1_°³¹ßÀÏÁ¤ " xfId="14065" xr:uid="{00000000-0005-0000-0000-0000B9310000}"/>
    <cellStyle name="C￥AØ_laroux_2_°³¹ßAIA¤ " xfId="14066" xr:uid="{00000000-0005-0000-0000-0000BA310000}"/>
    <cellStyle name="Ç¥ÁØ_laroux_2_°³¹ßÀÏÁ¤ " xfId="14067" xr:uid="{00000000-0005-0000-0000-0000BB310000}"/>
    <cellStyle name="C￥AØ_laroux_2_°³¹ßAIA¤  2" xfId="14068" xr:uid="{00000000-0005-0000-0000-0000BC310000}"/>
    <cellStyle name="Ç¥ÁØ_laroux_2_°³¹ßÀÏÁ¤  2" xfId="14069" xr:uid="{00000000-0005-0000-0000-0000BD310000}"/>
    <cellStyle name="C￥AØ_laroux_2_°³¹ßAIA¤  3" xfId="14070" xr:uid="{00000000-0005-0000-0000-0000BE310000}"/>
    <cellStyle name="Ç¥ÁØ_laroux_2_°³¹ßÀÏÁ¤  3" xfId="14071" xr:uid="{00000000-0005-0000-0000-0000BF310000}"/>
    <cellStyle name="C￥AØ_LX A÷AIºn±³_¿ø´UA§ " xfId="14072" xr:uid="{00000000-0005-0000-0000-0000C0310000}"/>
    <cellStyle name="Ç¥ÁØ_LX Â÷ÀÌºñ±³_¿ø´ÜÀ§ " xfId="14073" xr:uid="{00000000-0005-0000-0000-0000C1310000}"/>
    <cellStyle name="C￥AØ_LX A÷AIºn±³_¿ø´UA§ _feasibility" xfId="14074" xr:uid="{00000000-0005-0000-0000-0000C2310000}"/>
    <cellStyle name="Ç¥ÁØ_LX Â÷ÀÌºñ±³_ÀüÈÄ Â÷ÀÌºñ±³ " xfId="14075" xr:uid="{00000000-0005-0000-0000-0000C3310000}"/>
    <cellStyle name="C￥AØ_LX A÷AIºn±³_AuEA A÷AIºn±³ _feasibility" xfId="14076" xr:uid="{00000000-0005-0000-0000-0000C4310000}"/>
    <cellStyle name="Ç¥ÁØ_LXLZ3.0 " xfId="14077" xr:uid="{00000000-0005-0000-0000-0000C5310000}"/>
    <cellStyle name="C￥AØ_LXLZ3.0 _feasibility" xfId="14078" xr:uid="{00000000-0005-0000-0000-0000C6310000}"/>
    <cellStyle name="Ç¥ÁØ_LXLZ3.5 " xfId="14079" xr:uid="{00000000-0005-0000-0000-0000C7310000}"/>
    <cellStyle name="C￥AØ_LXLZ3.5 _feasibility" xfId="14080" xr:uid="{00000000-0005-0000-0000-0000C8310000}"/>
    <cellStyle name="Ç¥ÁØ_LXLZ4.5 " xfId="14081" xr:uid="{00000000-0005-0000-0000-0000C9310000}"/>
    <cellStyle name="C￥AØ_LXLZ4.5 _feasibility" xfId="14082" xr:uid="{00000000-0005-0000-0000-0000CA310000}"/>
    <cellStyle name="Ç¥ÁØ_LXLZEXH_ÀüÈÄ Â÷ÀÌºñ±³ " xfId="14083" xr:uid="{00000000-0005-0000-0000-0000CB310000}"/>
    <cellStyle name="C￥AØ_LXLZEXH_AuEA A÷AIºn±³ _feasibility" xfId="14084" xr:uid="{00000000-0005-0000-0000-0000CC310000}"/>
    <cellStyle name="Ç¥ÁØ_lx-taxi " xfId="14085" xr:uid="{00000000-0005-0000-0000-0000CD310000}"/>
    <cellStyle name="C￥AØ_lx-taxi _±¸¸A½CAu " xfId="14086" xr:uid="{00000000-0005-0000-0000-0000CE310000}"/>
    <cellStyle name="Ç¥ÁØ_LZ3.5´ë4.5_ÀüÈÄ Â÷ÀÌºñ±³ " xfId="14087" xr:uid="{00000000-0005-0000-0000-0000CF310000}"/>
    <cellStyle name="C￥AØ_LZ3.5´e4.5_AuEA A÷AIºn±³ _feasibility" xfId="14088" xr:uid="{00000000-0005-0000-0000-0000D0310000}"/>
    <cellStyle name="Ç¥ÁØ_MIP LIST_¿ø´ÜÀ§ " xfId="14089" xr:uid="{00000000-0005-0000-0000-0000D1310000}"/>
    <cellStyle name="C￥AØ_MKN-M1.1 " xfId="14090" xr:uid="{00000000-0005-0000-0000-0000D2310000}"/>
    <cellStyle name="Ç¥ÁØ_MKN-M1.1 " xfId="14091" xr:uid="{00000000-0005-0000-0000-0000D3310000}"/>
    <cellStyle name="C￥AØ_º?³≫_¿ø´UA§ " xfId="14092" xr:uid="{00000000-0005-0000-0000-0000D4310000}"/>
    <cellStyle name="Ç¥ÁØ_º¯µ¿XG-±¸ºÐ,³»¿ë¼öÁ¤_KDº¯µ¿ " xfId="14093" xr:uid="{00000000-0005-0000-0000-0000D5310000}"/>
    <cellStyle name="C￥AØ_º¸°i_KDº?μ¿ " xfId="14094" xr:uid="{00000000-0005-0000-0000-0000D6310000}"/>
    <cellStyle name="Ç¥ÁØ_º¸°í_KDº¯µ¿ " xfId="14095" xr:uid="{00000000-0005-0000-0000-0000D7310000}"/>
    <cellStyle name="C￥AØ_º≫ºIA¶A÷ " xfId="14096" xr:uid="{00000000-0005-0000-0000-0000D8310000}"/>
    <cellStyle name="Ç¥ÁØ_ºñ±³    " xfId="14097" xr:uid="{00000000-0005-0000-0000-0000D9310000}"/>
    <cellStyle name="C￥AØ_ºn±³    _feasibility" xfId="14098" xr:uid="{00000000-0005-0000-0000-0000DA310000}"/>
    <cellStyle name="Ç¥ÁØ_RDTR99ML " xfId="14099" xr:uid="{00000000-0005-0000-0000-0000DB310000}"/>
    <cellStyle name="C￥AØ_Sheet1_¿ø´UA§ " xfId="14100" xr:uid="{00000000-0005-0000-0000-0000DC310000}"/>
    <cellStyle name="Ç¥ÁØ_Sheet1_¿ø´ÜÀ§ " xfId="14101" xr:uid="{00000000-0005-0000-0000-0000DD310000}"/>
    <cellStyle name="C￥AØ_Sheet1_¿ø´UA§  2" xfId="14102" xr:uid="{00000000-0005-0000-0000-0000DE310000}"/>
    <cellStyle name="Ç¥ÁØ_Sheet1_¿ø´ÜÀ§  2" xfId="14103" xr:uid="{00000000-0005-0000-0000-0000DF310000}"/>
    <cellStyle name="C￥AØ_Sheet1_¿ø´UA§  3" xfId="14104" xr:uid="{00000000-0005-0000-0000-0000E0310000}"/>
    <cellStyle name="Ç¥ÁØ_Sheet1_¿ø´ÜÀ§  3" xfId="14105" xr:uid="{00000000-0005-0000-0000-0000E1310000}"/>
    <cellStyle name="C￥AØ_Sheet1_¿μ¾÷CoE² " xfId="14106" xr:uid="{00000000-0005-0000-0000-0000E2310000}"/>
    <cellStyle name="Ç¥ÁØ_Sheet1_BRK¿ø´Ü.XLS " xfId="14107" xr:uid="{00000000-0005-0000-0000-0000E3310000}"/>
    <cellStyle name="C￥AØ_Sheet1_CO¸RE­¾E " xfId="14108" xr:uid="{00000000-0005-0000-0000-0000E4310000}"/>
    <cellStyle name="Ç¥ÁØ_Sheet1_CON¿ø´Ü.XLS " xfId="14109" xr:uid="{00000000-0005-0000-0000-0000E5310000}"/>
    <cellStyle name="C￥AØ_Sheet1_EF PAD " xfId="14110" xr:uid="{00000000-0005-0000-0000-0000E6310000}"/>
    <cellStyle name="Ç¥ÁØ_SMG-CKD-d1.1 " xfId="14111" xr:uid="{00000000-0005-0000-0000-0000E7310000}"/>
    <cellStyle name="C￥AØ_USAGL_¿ø´UA§ " xfId="14112" xr:uid="{00000000-0005-0000-0000-0000E8310000}"/>
    <cellStyle name="Ç¥ÁØ_USAGL_¿ø´ÜÀ§ " xfId="14113" xr:uid="{00000000-0005-0000-0000-0000E9310000}"/>
    <cellStyle name="C￥AØ_USAGL_¿ø´UA§ _feasibility" xfId="14114" xr:uid="{00000000-0005-0000-0000-0000EA310000}"/>
    <cellStyle name="Ç¥ÁØ_WIPER " xfId="14115" xr:uid="{00000000-0005-0000-0000-0000EB310000}"/>
    <cellStyle name="C￥AØ_WIRING _±¸¸A½CAu " xfId="14116" xr:uid="{00000000-0005-0000-0000-0000EC310000}"/>
    <cellStyle name="Ç¥ÁØ_XD ÃÖÁ¾ÀÏÁ¤ " xfId="14117" xr:uid="{00000000-0005-0000-0000-0000ED310000}"/>
    <cellStyle name="C￥AØ_XD±aAØ _feasibility" xfId="14118" xr:uid="{00000000-0005-0000-0000-0000EE310000}"/>
    <cellStyle name="Ç¥ÁØ_XG¿ø´ÜÀ§ " xfId="14119" xr:uid="{00000000-0005-0000-0000-0000EF310000}"/>
    <cellStyle name="C￥AØ_XG3A÷°e≫e¿ø´UA§ " xfId="14120" xr:uid="{00000000-0005-0000-0000-0000F0310000}"/>
    <cellStyle name="Calc Currency (0)" xfId="5485" xr:uid="{00000000-0005-0000-0000-0000F1310000}"/>
    <cellStyle name="Calc Currency (0) 2" xfId="5486" xr:uid="{00000000-0005-0000-0000-0000F2310000}"/>
    <cellStyle name="Calc Currency (0) 2 2" xfId="14121" xr:uid="{00000000-0005-0000-0000-0000F3310000}"/>
    <cellStyle name="Calc Currency (0) 3" xfId="14122" xr:uid="{00000000-0005-0000-0000-0000F4310000}"/>
    <cellStyle name="Calc Currency (2)" xfId="5487" xr:uid="{00000000-0005-0000-0000-0000F5310000}"/>
    <cellStyle name="Calc Currency (2) 2" xfId="5488" xr:uid="{00000000-0005-0000-0000-0000F6310000}"/>
    <cellStyle name="Calc Currency (2) 2 2" xfId="14123" xr:uid="{00000000-0005-0000-0000-0000F7310000}"/>
    <cellStyle name="Calc Currency (2) 3" xfId="14124" xr:uid="{00000000-0005-0000-0000-0000F8310000}"/>
    <cellStyle name="Calc Percent (0)" xfId="5489" xr:uid="{00000000-0005-0000-0000-0000F9310000}"/>
    <cellStyle name="Calc Percent (0) 2" xfId="5490" xr:uid="{00000000-0005-0000-0000-0000FA310000}"/>
    <cellStyle name="Calc Percent (0) 2 2" xfId="14125" xr:uid="{00000000-0005-0000-0000-0000FB310000}"/>
    <cellStyle name="Calc Percent (0) 3" xfId="14126" xr:uid="{00000000-0005-0000-0000-0000FC310000}"/>
    <cellStyle name="Calc Percent (1)" xfId="5491" xr:uid="{00000000-0005-0000-0000-0000FD310000}"/>
    <cellStyle name="Calc Percent (1) 2" xfId="5492" xr:uid="{00000000-0005-0000-0000-0000FE310000}"/>
    <cellStyle name="Calc Percent (1) 2 2" xfId="14127" xr:uid="{00000000-0005-0000-0000-0000FF310000}"/>
    <cellStyle name="Calc Percent (1) 3" xfId="14128" xr:uid="{00000000-0005-0000-0000-000000320000}"/>
    <cellStyle name="Calc Percent (2)" xfId="5493" xr:uid="{00000000-0005-0000-0000-000001320000}"/>
    <cellStyle name="Calc Percent (2) 2" xfId="5494" xr:uid="{00000000-0005-0000-0000-000002320000}"/>
    <cellStyle name="Calc Percent (2) 2 2" xfId="14129" xr:uid="{00000000-0005-0000-0000-000003320000}"/>
    <cellStyle name="Calc Percent (2) 3" xfId="14130" xr:uid="{00000000-0005-0000-0000-000004320000}"/>
    <cellStyle name="Calc Units (0)" xfId="5495" xr:uid="{00000000-0005-0000-0000-000005320000}"/>
    <cellStyle name="Calc Units (0) 2" xfId="5496" xr:uid="{00000000-0005-0000-0000-000006320000}"/>
    <cellStyle name="Calc Units (0) 2 2" xfId="14131" xr:uid="{00000000-0005-0000-0000-000007320000}"/>
    <cellStyle name="Calc Units (0) 3" xfId="14132" xr:uid="{00000000-0005-0000-0000-000008320000}"/>
    <cellStyle name="Calc Units (1)" xfId="5497" xr:uid="{00000000-0005-0000-0000-000009320000}"/>
    <cellStyle name="Calc Units (1) 2" xfId="5498" xr:uid="{00000000-0005-0000-0000-00000A320000}"/>
    <cellStyle name="Calc Units (1) 2 2" xfId="14133" xr:uid="{00000000-0005-0000-0000-00000B320000}"/>
    <cellStyle name="Calc Units (1) 3" xfId="14134" xr:uid="{00000000-0005-0000-0000-00000C320000}"/>
    <cellStyle name="Calc Units (2)" xfId="5499" xr:uid="{00000000-0005-0000-0000-00000D320000}"/>
    <cellStyle name="Calc Units (2) 2" xfId="14135" xr:uid="{00000000-0005-0000-0000-00000E320000}"/>
    <cellStyle name="Calc Units (2) 3" xfId="14136" xr:uid="{00000000-0005-0000-0000-00000F320000}"/>
    <cellStyle name="Calculation" xfId="5500" xr:uid="{00000000-0005-0000-0000-000010320000}"/>
    <cellStyle name="Calculation 2" xfId="5501" xr:uid="{00000000-0005-0000-0000-000011320000}"/>
    <cellStyle name="Calculation 2 2" xfId="5502" xr:uid="{00000000-0005-0000-0000-000012320000}"/>
    <cellStyle name="Calculation 2 2 2" xfId="5503" xr:uid="{00000000-0005-0000-0000-000013320000}"/>
    <cellStyle name="Calculation 2 2 2 2" xfId="7187" xr:uid="{00000000-0005-0000-0000-000014320000}"/>
    <cellStyle name="Calculation 2 2 2_Ввод в 2015г посл." xfId="7188" xr:uid="{00000000-0005-0000-0000-000015320000}"/>
    <cellStyle name="Calculation 2 2 3" xfId="7189" xr:uid="{00000000-0005-0000-0000-000016320000}"/>
    <cellStyle name="Calculation 2 2_Ввод в 2015г посл." xfId="7190" xr:uid="{00000000-0005-0000-0000-000017320000}"/>
    <cellStyle name="Calculation 2 3" xfId="5504" xr:uid="{00000000-0005-0000-0000-000018320000}"/>
    <cellStyle name="Calculation 2 3 2" xfId="7191" xr:uid="{00000000-0005-0000-0000-000019320000}"/>
    <cellStyle name="Calculation 2 3_Ввод в 2015г посл." xfId="7192" xr:uid="{00000000-0005-0000-0000-00001A320000}"/>
    <cellStyle name="Calculation 2 4" xfId="7193" xr:uid="{00000000-0005-0000-0000-00001B320000}"/>
    <cellStyle name="Calculation 2_Ввод в 2013г_пос_146" xfId="5505" xr:uid="{00000000-0005-0000-0000-00001C320000}"/>
    <cellStyle name="Calculation 3" xfId="5506" xr:uid="{00000000-0005-0000-0000-00001D320000}"/>
    <cellStyle name="Calculation 3 2" xfId="5507" xr:uid="{00000000-0005-0000-0000-00001E320000}"/>
    <cellStyle name="Calculation 3 2 2" xfId="7194" xr:uid="{00000000-0005-0000-0000-00001F320000}"/>
    <cellStyle name="Calculation 3 2_Ввод в 2015г посл." xfId="7195" xr:uid="{00000000-0005-0000-0000-000020320000}"/>
    <cellStyle name="Calculation 3 3" xfId="7196" xr:uid="{00000000-0005-0000-0000-000021320000}"/>
    <cellStyle name="Calculation 3_Ввод в 2015г посл." xfId="7197" xr:uid="{00000000-0005-0000-0000-000022320000}"/>
    <cellStyle name="Calculation 4" xfId="5508" xr:uid="{00000000-0005-0000-0000-000023320000}"/>
    <cellStyle name="Calculation_12 книга1" xfId="14137" xr:uid="{00000000-0005-0000-0000-000024320000}"/>
    <cellStyle name="category" xfId="5509" xr:uid="{00000000-0005-0000-0000-000025320000}"/>
    <cellStyle name="category 2" xfId="14138" xr:uid="{00000000-0005-0000-0000-000026320000}"/>
    <cellStyle name="Chart Title" xfId="14139" xr:uid="{00000000-0005-0000-0000-000027320000}"/>
    <cellStyle name="Check Cell" xfId="5510" xr:uid="{00000000-0005-0000-0000-000028320000}"/>
    <cellStyle name="Check Cell 2" xfId="5511" xr:uid="{00000000-0005-0000-0000-000029320000}"/>
    <cellStyle name="Check Cell 2 2" xfId="5512" xr:uid="{00000000-0005-0000-0000-00002A320000}"/>
    <cellStyle name="Check Cell 2 2 2" xfId="5513" xr:uid="{00000000-0005-0000-0000-00002B320000}"/>
    <cellStyle name="Check Cell 2 2 2 2" xfId="7198" xr:uid="{00000000-0005-0000-0000-00002C320000}"/>
    <cellStyle name="Check Cell 2 2 2_Ввод в 2015г посл." xfId="7199" xr:uid="{00000000-0005-0000-0000-00002D320000}"/>
    <cellStyle name="Check Cell 2 2 3" xfId="7200" xr:uid="{00000000-0005-0000-0000-00002E320000}"/>
    <cellStyle name="Check Cell 2 2_Ввод в 2015г посл." xfId="7201" xr:uid="{00000000-0005-0000-0000-00002F320000}"/>
    <cellStyle name="Check Cell 2 3" xfId="5514" xr:uid="{00000000-0005-0000-0000-000030320000}"/>
    <cellStyle name="Check Cell 2 3 2" xfId="7202" xr:uid="{00000000-0005-0000-0000-000031320000}"/>
    <cellStyle name="Check Cell 2 3_Ввод в 2015г посл." xfId="7203" xr:uid="{00000000-0005-0000-0000-000032320000}"/>
    <cellStyle name="Check Cell 2 4" xfId="7204" xr:uid="{00000000-0005-0000-0000-000033320000}"/>
    <cellStyle name="Check Cell 2_Ввод в 2013г_пос_146" xfId="5515" xr:uid="{00000000-0005-0000-0000-000034320000}"/>
    <cellStyle name="Check Cell 3" xfId="5516" xr:uid="{00000000-0005-0000-0000-000035320000}"/>
    <cellStyle name="Check Cell 3 2" xfId="5517" xr:uid="{00000000-0005-0000-0000-000036320000}"/>
    <cellStyle name="Check Cell 3 2 2" xfId="7205" xr:uid="{00000000-0005-0000-0000-000037320000}"/>
    <cellStyle name="Check Cell 3 2_Ввод в 2015г посл." xfId="7206" xr:uid="{00000000-0005-0000-0000-000038320000}"/>
    <cellStyle name="Check Cell 3 3" xfId="7207" xr:uid="{00000000-0005-0000-0000-000039320000}"/>
    <cellStyle name="Check Cell 3_Ввод в 2015г посл." xfId="7208" xr:uid="{00000000-0005-0000-0000-00003A320000}"/>
    <cellStyle name="Check Cell 4" xfId="5518" xr:uid="{00000000-0005-0000-0000-00003B320000}"/>
    <cellStyle name="Check Cell_12 книга1" xfId="14140" xr:uid="{00000000-0005-0000-0000-00003C320000}"/>
    <cellStyle name="Co¨ma [0]_MATERAL2_구입내역_우창HP품의서" xfId="14141" xr:uid="{00000000-0005-0000-0000-00003D320000}"/>
    <cellStyle name="ÇÕ»ê" xfId="14142" xr:uid="{00000000-0005-0000-0000-00003E320000}"/>
    <cellStyle name="CombinedVol_Data" xfId="5519" xr:uid="{00000000-0005-0000-0000-00003F320000}"/>
    <cellStyle name="Comma" xfId="5520" xr:uid="{00000000-0005-0000-0000-000040320000}"/>
    <cellStyle name="Comma  - Style1" xfId="5521" xr:uid="{00000000-0005-0000-0000-000041320000}"/>
    <cellStyle name="Comma  - Style1 2" xfId="5522" xr:uid="{00000000-0005-0000-0000-000042320000}"/>
    <cellStyle name="Comma  - Style1 2 2" xfId="14143" xr:uid="{00000000-0005-0000-0000-000043320000}"/>
    <cellStyle name="Comma  - Style1 3" xfId="14144" xr:uid="{00000000-0005-0000-0000-000044320000}"/>
    <cellStyle name="Comma  - Style2" xfId="5523" xr:uid="{00000000-0005-0000-0000-000045320000}"/>
    <cellStyle name="Comma  - Style2 2" xfId="5524" xr:uid="{00000000-0005-0000-0000-000046320000}"/>
    <cellStyle name="Comma  - Style2 2 2" xfId="14145" xr:uid="{00000000-0005-0000-0000-000047320000}"/>
    <cellStyle name="Comma  - Style2 3" xfId="14146" xr:uid="{00000000-0005-0000-0000-000048320000}"/>
    <cellStyle name="Comma  - Style3" xfId="5525" xr:uid="{00000000-0005-0000-0000-000049320000}"/>
    <cellStyle name="Comma  - Style3 2" xfId="5526" xr:uid="{00000000-0005-0000-0000-00004A320000}"/>
    <cellStyle name="Comma  - Style3 2 2" xfId="14147" xr:uid="{00000000-0005-0000-0000-00004B320000}"/>
    <cellStyle name="Comma  - Style3 3" xfId="14148" xr:uid="{00000000-0005-0000-0000-00004C320000}"/>
    <cellStyle name="Comma  - Style4" xfId="5527" xr:uid="{00000000-0005-0000-0000-00004D320000}"/>
    <cellStyle name="Comma  - Style4 2" xfId="5528" xr:uid="{00000000-0005-0000-0000-00004E320000}"/>
    <cellStyle name="Comma  - Style4 2 2" xfId="14149" xr:uid="{00000000-0005-0000-0000-00004F320000}"/>
    <cellStyle name="Comma  - Style4 3" xfId="14150" xr:uid="{00000000-0005-0000-0000-000050320000}"/>
    <cellStyle name="Comma  - Style5" xfId="5529" xr:uid="{00000000-0005-0000-0000-000051320000}"/>
    <cellStyle name="Comma  - Style5 2" xfId="5530" xr:uid="{00000000-0005-0000-0000-000052320000}"/>
    <cellStyle name="Comma  - Style5 2 2" xfId="14151" xr:uid="{00000000-0005-0000-0000-000053320000}"/>
    <cellStyle name="Comma  - Style5 3" xfId="14152" xr:uid="{00000000-0005-0000-0000-000054320000}"/>
    <cellStyle name="Comma  - Style6" xfId="5531" xr:uid="{00000000-0005-0000-0000-000055320000}"/>
    <cellStyle name="Comma  - Style6 2" xfId="5532" xr:uid="{00000000-0005-0000-0000-000056320000}"/>
    <cellStyle name="Comma  - Style6 2 2" xfId="14153" xr:uid="{00000000-0005-0000-0000-000057320000}"/>
    <cellStyle name="Comma  - Style6 3" xfId="14154" xr:uid="{00000000-0005-0000-0000-000058320000}"/>
    <cellStyle name="Comma  - Style7" xfId="5533" xr:uid="{00000000-0005-0000-0000-000059320000}"/>
    <cellStyle name="Comma  - Style7 2" xfId="5534" xr:uid="{00000000-0005-0000-0000-00005A320000}"/>
    <cellStyle name="Comma  - Style7 2 2" xfId="14155" xr:uid="{00000000-0005-0000-0000-00005B320000}"/>
    <cellStyle name="Comma  - Style7 3" xfId="14156" xr:uid="{00000000-0005-0000-0000-00005C320000}"/>
    <cellStyle name="Comma  - Style8" xfId="5535" xr:uid="{00000000-0005-0000-0000-00005D320000}"/>
    <cellStyle name="Comma  - Style8 2" xfId="5536" xr:uid="{00000000-0005-0000-0000-00005E320000}"/>
    <cellStyle name="Comma  - Style8 2 2" xfId="14157" xr:uid="{00000000-0005-0000-0000-00005F320000}"/>
    <cellStyle name="Comma  - Style8 3" xfId="14158" xr:uid="{00000000-0005-0000-0000-000060320000}"/>
    <cellStyle name="Comma [0]" xfId="14159" xr:uid="{00000000-0005-0000-0000-000061320000}"/>
    <cellStyle name="Comma [0] 2" xfId="14160" xr:uid="{00000000-0005-0000-0000-000062320000}"/>
    <cellStyle name="Comma [0]_ SG&amp;A Bridge" xfId="14161" xr:uid="{00000000-0005-0000-0000-000063320000}"/>
    <cellStyle name="Comma [0ࠨ_OTD thru NOR " xfId="14162" xr:uid="{00000000-0005-0000-0000-000064320000}"/>
    <cellStyle name="Comma [00]" xfId="5537" xr:uid="{00000000-0005-0000-0000-000065320000}"/>
    <cellStyle name="Comma [00] 2" xfId="5538" xr:uid="{00000000-0005-0000-0000-000066320000}"/>
    <cellStyle name="Comma [00] 2 2" xfId="14163" xr:uid="{00000000-0005-0000-0000-000067320000}"/>
    <cellStyle name="Comma [00] 3" xfId="14164" xr:uid="{00000000-0005-0000-0000-000068320000}"/>
    <cellStyle name="Comma 2" xfId="5539" xr:uid="{00000000-0005-0000-0000-000069320000}"/>
    <cellStyle name="Comma 2 2" xfId="5540" xr:uid="{00000000-0005-0000-0000-00006A320000}"/>
    <cellStyle name="Comma 3" xfId="7209" xr:uid="{00000000-0005-0000-0000-00006B320000}"/>
    <cellStyle name="Comma 4" xfId="7210" xr:uid="{00000000-0005-0000-0000-00006C320000}"/>
    <cellStyle name="Comma 5" xfId="7211" xr:uid="{00000000-0005-0000-0000-00006D320000}"/>
    <cellStyle name="Comma 6" xfId="14165" xr:uid="{00000000-0005-0000-0000-00006E320000}"/>
    <cellStyle name="Comma 7" xfId="14166" xr:uid="{00000000-0005-0000-0000-00006F320000}"/>
    <cellStyle name="Comma 8" xfId="14167" xr:uid="{00000000-0005-0000-0000-000070320000}"/>
    <cellStyle name="Comma 9" xfId="14168" xr:uid="{00000000-0005-0000-0000-000071320000}"/>
    <cellStyle name="comma zerodec" xfId="14169" xr:uid="{00000000-0005-0000-0000-000072320000}"/>
    <cellStyle name="comma zerodec 2" xfId="14170" xr:uid="{00000000-0005-0000-0000-000073320000}"/>
    <cellStyle name="Comma_ SG&amp;A Bridge" xfId="5541" xr:uid="{00000000-0005-0000-0000-000074320000}"/>
    <cellStyle name="Comma0" xfId="5542" xr:uid="{00000000-0005-0000-0000-000075320000}"/>
    <cellStyle name="Comma0 2" xfId="5543" xr:uid="{00000000-0005-0000-0000-000076320000}"/>
    <cellStyle name="Comma0 3" xfId="5544" xr:uid="{00000000-0005-0000-0000-000077320000}"/>
    <cellStyle name="Comma0 4" xfId="14171" xr:uid="{00000000-0005-0000-0000-000078320000}"/>
    <cellStyle name="common" xfId="5545" xr:uid="{00000000-0005-0000-0000-000079320000}"/>
    <cellStyle name="common 2" xfId="5546" xr:uid="{00000000-0005-0000-0000-00007A320000}"/>
    <cellStyle name="Cost" xfId="14172" xr:uid="{00000000-0005-0000-0000-00007B320000}"/>
    <cellStyle name="Currency" xfId="5547" xr:uid="{00000000-0005-0000-0000-00007C320000}"/>
    <cellStyle name="Currency [0]" xfId="14173" xr:uid="{00000000-0005-0000-0000-00007D320000}"/>
    <cellStyle name="Currency [00]" xfId="5548" xr:uid="{00000000-0005-0000-0000-00007E320000}"/>
    <cellStyle name="Currency [00] 2" xfId="14174" xr:uid="{00000000-0005-0000-0000-00007F320000}"/>
    <cellStyle name="Currency [00] 3" xfId="14175" xr:uid="{00000000-0005-0000-0000-000080320000}"/>
    <cellStyle name="Currency 2" xfId="5549" xr:uid="{00000000-0005-0000-0000-000081320000}"/>
    <cellStyle name="Currency 2 2" xfId="14176" xr:uid="{00000000-0005-0000-0000-000082320000}"/>
    <cellStyle name="Currency 3" xfId="5550" xr:uid="{00000000-0005-0000-0000-000083320000}"/>
    <cellStyle name="Currency 4" xfId="14177" xr:uid="{00000000-0005-0000-0000-000084320000}"/>
    <cellStyle name="Currency 5" xfId="14178" xr:uid="{00000000-0005-0000-0000-000085320000}"/>
    <cellStyle name="Currency 6" xfId="14179" xr:uid="{00000000-0005-0000-0000-000086320000}"/>
    <cellStyle name="Currency 7" xfId="14180" xr:uid="{00000000-0005-0000-0000-000087320000}"/>
    <cellStyle name="Currency 8" xfId="14181" xr:uid="{00000000-0005-0000-0000-000088320000}"/>
    <cellStyle name="Currency 9" xfId="14182" xr:uid="{00000000-0005-0000-0000-000089320000}"/>
    <cellStyle name="Currency_ SG&amp;A Bridge " xfId="5551" xr:uid="{00000000-0005-0000-0000-00008A320000}"/>
    <cellStyle name="Currency0" xfId="5552" xr:uid="{00000000-0005-0000-0000-00008B320000}"/>
    <cellStyle name="Currency0 2" xfId="5553" xr:uid="{00000000-0005-0000-0000-00008C320000}"/>
    <cellStyle name="Currency0 3" xfId="5554" xr:uid="{00000000-0005-0000-0000-00008D320000}"/>
    <cellStyle name="Currency0_РИП" xfId="5555" xr:uid="{00000000-0005-0000-0000-00008E320000}"/>
    <cellStyle name="Currency1" xfId="5556" xr:uid="{00000000-0005-0000-0000-00008F320000}"/>
    <cellStyle name="Currency1 2" xfId="14183" xr:uid="{00000000-0005-0000-0000-000090320000}"/>
    <cellStyle name="custom" xfId="5557" xr:uid="{00000000-0005-0000-0000-000091320000}"/>
    <cellStyle name="custom 2" xfId="5558" xr:uid="{00000000-0005-0000-0000-000092320000}"/>
    <cellStyle name="custom 2 2" xfId="14184" xr:uid="{00000000-0005-0000-0000-000093320000}"/>
    <cellStyle name="custom 3" xfId="14185" xr:uid="{00000000-0005-0000-0000-000094320000}"/>
    <cellStyle name="Dark Title" xfId="14186" xr:uid="{00000000-0005-0000-0000-000095320000}"/>
    <cellStyle name="Data" xfId="14187" xr:uid="{00000000-0005-0000-0000-000096320000}"/>
    <cellStyle name="Date" xfId="5559" xr:uid="{00000000-0005-0000-0000-000097320000}"/>
    <cellStyle name="Date 2" xfId="5560" xr:uid="{00000000-0005-0000-0000-000098320000}"/>
    <cellStyle name="Date 3" xfId="14188" xr:uid="{00000000-0005-0000-0000-000099320000}"/>
    <cellStyle name="Date 4" xfId="14189" xr:uid="{00000000-0005-0000-0000-00009A320000}"/>
    <cellStyle name="Date 5" xfId="14190" xr:uid="{00000000-0005-0000-0000-00009B320000}"/>
    <cellStyle name="Date Short" xfId="5561" xr:uid="{00000000-0005-0000-0000-00009C320000}"/>
    <cellStyle name="Date Short 2" xfId="14191" xr:uid="{00000000-0005-0000-0000-00009D320000}"/>
    <cellStyle name="Date_15 09" xfId="14192" xr:uid="{00000000-0005-0000-0000-00009E320000}"/>
    <cellStyle name="DATEA" xfId="14193" xr:uid="{00000000-0005-0000-0000-00009F320000}"/>
    <cellStyle name="dec2hex" xfId="14194" xr:uid="{00000000-0005-0000-0000-0000A0320000}"/>
    <cellStyle name="Decimal 1" xfId="14195" xr:uid="{00000000-0005-0000-0000-0000A1320000}"/>
    <cellStyle name="Decimal 2" xfId="14196" xr:uid="{00000000-0005-0000-0000-0000A2320000}"/>
    <cellStyle name="Decimal 3" xfId="14197" xr:uid="{00000000-0005-0000-0000-0000A3320000}"/>
    <cellStyle name="Decimal 3 2" xfId="14198" xr:uid="{00000000-0005-0000-0000-0000A4320000}"/>
    <cellStyle name="Decimal 3 2 2" xfId="14199" xr:uid="{00000000-0005-0000-0000-0000A5320000}"/>
    <cellStyle name="Dezimal [0]_35ERI8T2gbIEMixb4v26icuOo" xfId="5562" xr:uid="{00000000-0005-0000-0000-0000A6320000}"/>
    <cellStyle name="Dezimal_35ERI8T2gbIEMixb4v26icuOo" xfId="5563" xr:uid="{00000000-0005-0000-0000-0000A7320000}"/>
    <cellStyle name="Dollar (zero dec)" xfId="14200" xr:uid="{00000000-0005-0000-0000-0000A8320000}"/>
    <cellStyle name="Dollar (zero dec) 2" xfId="14201" xr:uid="{00000000-0005-0000-0000-0000A9320000}"/>
    <cellStyle name="È­Æó±âÈ£" xfId="14202" xr:uid="{00000000-0005-0000-0000-0000AA320000}"/>
    <cellStyle name="È­Æó±âÈ£0" xfId="14203" xr:uid="{00000000-0005-0000-0000-0000AB320000}"/>
    <cellStyle name="eD" xfId="5564" xr:uid="{00000000-0005-0000-0000-0000AC320000}"/>
    <cellStyle name="eD 2" xfId="14204" xr:uid="{00000000-0005-0000-0000-0000AD320000}"/>
    <cellStyle name="Edited_Data" xfId="5565" xr:uid="{00000000-0005-0000-0000-0000AE320000}"/>
    <cellStyle name="ᲲéᴲéᶲéḲéẲéἲéᾲé′é₲éℲé↲é" xfId="14205" xr:uid="{00000000-0005-0000-0000-0000AF320000}"/>
    <cellStyle name="Eingabe" xfId="14206" xr:uid="{00000000-0005-0000-0000-0000B0320000}"/>
    <cellStyle name="Eingabe K" xfId="14207" xr:uid="{00000000-0005-0000-0000-0000B1320000}"/>
    <cellStyle name="Eingabe_modTools" xfId="14208" xr:uid="{00000000-0005-0000-0000-0000B2320000}"/>
    <cellStyle name="EingabeOhneTransfer" xfId="14209" xr:uid="{00000000-0005-0000-0000-0000B3320000}"/>
    <cellStyle name="Emphasis 1" xfId="5566" xr:uid="{00000000-0005-0000-0000-0000B4320000}"/>
    <cellStyle name="Emphasis 1 2" xfId="5567" xr:uid="{00000000-0005-0000-0000-0000B5320000}"/>
    <cellStyle name="Emphasis 1 2 2" xfId="5568" xr:uid="{00000000-0005-0000-0000-0000B6320000}"/>
    <cellStyle name="Emphasis 1 2 2 2" xfId="5569" xr:uid="{00000000-0005-0000-0000-0000B7320000}"/>
    <cellStyle name="Emphasis 1 2 2 2 2" xfId="7212" xr:uid="{00000000-0005-0000-0000-0000B8320000}"/>
    <cellStyle name="Emphasis 1 2 2 2_Ввод в 2015г посл." xfId="7213" xr:uid="{00000000-0005-0000-0000-0000B9320000}"/>
    <cellStyle name="Emphasis 1 2 2 3" xfId="7214" xr:uid="{00000000-0005-0000-0000-0000BA320000}"/>
    <cellStyle name="Emphasis 1 2 2_Ввод в 2015г посл." xfId="7215" xr:uid="{00000000-0005-0000-0000-0000BB320000}"/>
    <cellStyle name="Emphasis 1 2 3" xfId="5570" xr:uid="{00000000-0005-0000-0000-0000BC320000}"/>
    <cellStyle name="Emphasis 1 2 3 2" xfId="7216" xr:uid="{00000000-0005-0000-0000-0000BD320000}"/>
    <cellStyle name="Emphasis 1 2 3_Ввод в 2015г посл." xfId="7217" xr:uid="{00000000-0005-0000-0000-0000BE320000}"/>
    <cellStyle name="Emphasis 1 2 4" xfId="7218" xr:uid="{00000000-0005-0000-0000-0000BF320000}"/>
    <cellStyle name="Emphasis 1 2_Ввод в 2013г_пос_146" xfId="5571" xr:uid="{00000000-0005-0000-0000-0000C0320000}"/>
    <cellStyle name="Emphasis 1 3" xfId="5572" xr:uid="{00000000-0005-0000-0000-0000C1320000}"/>
    <cellStyle name="Emphasis 1 3 2" xfId="5573" xr:uid="{00000000-0005-0000-0000-0000C2320000}"/>
    <cellStyle name="Emphasis 1 3 2 2" xfId="7219" xr:uid="{00000000-0005-0000-0000-0000C3320000}"/>
    <cellStyle name="Emphasis 1 3 2_Ввод в 2015г посл." xfId="7220" xr:uid="{00000000-0005-0000-0000-0000C4320000}"/>
    <cellStyle name="Emphasis 1 3 3" xfId="7221" xr:uid="{00000000-0005-0000-0000-0000C5320000}"/>
    <cellStyle name="Emphasis 1 3_Ввод в 2015г посл." xfId="7222" xr:uid="{00000000-0005-0000-0000-0000C6320000}"/>
    <cellStyle name="Emphasis 1_база" xfId="5574" xr:uid="{00000000-0005-0000-0000-0000C7320000}"/>
    <cellStyle name="Emphasis 2" xfId="5575" xr:uid="{00000000-0005-0000-0000-0000C8320000}"/>
    <cellStyle name="Emphasis 2 2" xfId="5576" xr:uid="{00000000-0005-0000-0000-0000C9320000}"/>
    <cellStyle name="Emphasis 2 2 2" xfId="5577" xr:uid="{00000000-0005-0000-0000-0000CA320000}"/>
    <cellStyle name="Emphasis 2 2 2 2" xfId="5578" xr:uid="{00000000-0005-0000-0000-0000CB320000}"/>
    <cellStyle name="Emphasis 2 2 2 2 2" xfId="7223" xr:uid="{00000000-0005-0000-0000-0000CC320000}"/>
    <cellStyle name="Emphasis 2 2 2 2_Ввод в 2015г посл." xfId="7224" xr:uid="{00000000-0005-0000-0000-0000CD320000}"/>
    <cellStyle name="Emphasis 2 2 2 3" xfId="7225" xr:uid="{00000000-0005-0000-0000-0000CE320000}"/>
    <cellStyle name="Emphasis 2 2 2_Ввод в 2015г посл." xfId="7226" xr:uid="{00000000-0005-0000-0000-0000CF320000}"/>
    <cellStyle name="Emphasis 2 2 3" xfId="5579" xr:uid="{00000000-0005-0000-0000-0000D0320000}"/>
    <cellStyle name="Emphasis 2 2 3 2" xfId="7227" xr:uid="{00000000-0005-0000-0000-0000D1320000}"/>
    <cellStyle name="Emphasis 2 2 3_Ввод в 2015г посл." xfId="7228" xr:uid="{00000000-0005-0000-0000-0000D2320000}"/>
    <cellStyle name="Emphasis 2 2 4" xfId="7229" xr:uid="{00000000-0005-0000-0000-0000D3320000}"/>
    <cellStyle name="Emphasis 2 2_Ввод в 2013г_пос_146" xfId="5580" xr:uid="{00000000-0005-0000-0000-0000D4320000}"/>
    <cellStyle name="Emphasis 2 3" xfId="5581" xr:uid="{00000000-0005-0000-0000-0000D5320000}"/>
    <cellStyle name="Emphasis 2 3 2" xfId="5582" xr:uid="{00000000-0005-0000-0000-0000D6320000}"/>
    <cellStyle name="Emphasis 2 3 2 2" xfId="7230" xr:uid="{00000000-0005-0000-0000-0000D7320000}"/>
    <cellStyle name="Emphasis 2 3 2_Ввод в 2015г посл." xfId="7231" xr:uid="{00000000-0005-0000-0000-0000D8320000}"/>
    <cellStyle name="Emphasis 2 3 3" xfId="7232" xr:uid="{00000000-0005-0000-0000-0000D9320000}"/>
    <cellStyle name="Emphasis 2 3_Ввод в 2015г посл." xfId="7233" xr:uid="{00000000-0005-0000-0000-0000DA320000}"/>
    <cellStyle name="Emphasis 2_база" xfId="5583" xr:uid="{00000000-0005-0000-0000-0000DB320000}"/>
    <cellStyle name="Emphasis 3" xfId="5584" xr:uid="{00000000-0005-0000-0000-0000DC320000}"/>
    <cellStyle name="Emphasis 3 2" xfId="5585" xr:uid="{00000000-0005-0000-0000-0000DD320000}"/>
    <cellStyle name="Emphasis 3 2 2" xfId="5586" xr:uid="{00000000-0005-0000-0000-0000DE320000}"/>
    <cellStyle name="Emphasis 3 2 2 2" xfId="5587" xr:uid="{00000000-0005-0000-0000-0000DF320000}"/>
    <cellStyle name="Emphasis 3 2 2 2 2" xfId="7234" xr:uid="{00000000-0005-0000-0000-0000E0320000}"/>
    <cellStyle name="Emphasis 3 2 2 2_Ввод в 2015г посл." xfId="7235" xr:uid="{00000000-0005-0000-0000-0000E1320000}"/>
    <cellStyle name="Emphasis 3 2 2 3" xfId="7236" xr:uid="{00000000-0005-0000-0000-0000E2320000}"/>
    <cellStyle name="Emphasis 3 2 2_Ввод в 2015г посл." xfId="7237" xr:uid="{00000000-0005-0000-0000-0000E3320000}"/>
    <cellStyle name="Emphasis 3 2 3" xfId="5588" xr:uid="{00000000-0005-0000-0000-0000E4320000}"/>
    <cellStyle name="Emphasis 3 2 3 2" xfId="7238" xr:uid="{00000000-0005-0000-0000-0000E5320000}"/>
    <cellStyle name="Emphasis 3 2 3_Ввод в 2015г посл." xfId="7239" xr:uid="{00000000-0005-0000-0000-0000E6320000}"/>
    <cellStyle name="Emphasis 3 2 4" xfId="7240" xr:uid="{00000000-0005-0000-0000-0000E7320000}"/>
    <cellStyle name="Emphasis 3 2_Ввод в 2013г_пос_146" xfId="5589" xr:uid="{00000000-0005-0000-0000-0000E8320000}"/>
    <cellStyle name="Emphasis 3 3" xfId="5590" xr:uid="{00000000-0005-0000-0000-0000E9320000}"/>
    <cellStyle name="Emphasis 3 3 2" xfId="5591" xr:uid="{00000000-0005-0000-0000-0000EA320000}"/>
    <cellStyle name="Emphasis 3 3 2 2" xfId="7241" xr:uid="{00000000-0005-0000-0000-0000EB320000}"/>
    <cellStyle name="Emphasis 3 3 2_Ввод в 2015г посл." xfId="7242" xr:uid="{00000000-0005-0000-0000-0000EC320000}"/>
    <cellStyle name="Emphasis 3 3 3" xfId="7243" xr:uid="{00000000-0005-0000-0000-0000ED320000}"/>
    <cellStyle name="Emphasis 3 3_Ввод в 2015г посл." xfId="7244" xr:uid="{00000000-0005-0000-0000-0000EE320000}"/>
    <cellStyle name="Emphasis 3_база" xfId="5592" xr:uid="{00000000-0005-0000-0000-0000EF320000}"/>
    <cellStyle name="en" xfId="14210" xr:uid="{00000000-0005-0000-0000-0000F0320000}"/>
    <cellStyle name="Enter Currency (0)" xfId="5593" xr:uid="{00000000-0005-0000-0000-0000F1320000}"/>
    <cellStyle name="Enter Currency (0) 2" xfId="5594" xr:uid="{00000000-0005-0000-0000-0000F2320000}"/>
    <cellStyle name="Enter Currency (0) 2 2" xfId="14211" xr:uid="{00000000-0005-0000-0000-0000F3320000}"/>
    <cellStyle name="Enter Currency (0) 3" xfId="14212" xr:uid="{00000000-0005-0000-0000-0000F4320000}"/>
    <cellStyle name="Enter Currency (2)" xfId="5595" xr:uid="{00000000-0005-0000-0000-0000F5320000}"/>
    <cellStyle name="Enter Currency (2) 2" xfId="14213" xr:uid="{00000000-0005-0000-0000-0000F6320000}"/>
    <cellStyle name="Enter Currency (2) 3" xfId="14214" xr:uid="{00000000-0005-0000-0000-0000F7320000}"/>
    <cellStyle name="Enter Units (0)" xfId="5596" xr:uid="{00000000-0005-0000-0000-0000F8320000}"/>
    <cellStyle name="Enter Units (0) 2" xfId="5597" xr:uid="{00000000-0005-0000-0000-0000F9320000}"/>
    <cellStyle name="Enter Units (0) 2 2" xfId="14215" xr:uid="{00000000-0005-0000-0000-0000FA320000}"/>
    <cellStyle name="Enter Units (0) 3" xfId="14216" xr:uid="{00000000-0005-0000-0000-0000FB320000}"/>
    <cellStyle name="Enter Units (1)" xfId="5598" xr:uid="{00000000-0005-0000-0000-0000FC320000}"/>
    <cellStyle name="Enter Units (1) 2" xfId="14217" xr:uid="{00000000-0005-0000-0000-0000FD320000}"/>
    <cellStyle name="Enter Units (1) 3" xfId="14218" xr:uid="{00000000-0005-0000-0000-0000FE320000}"/>
    <cellStyle name="Enter Units (2)" xfId="5599" xr:uid="{00000000-0005-0000-0000-0000FF320000}"/>
    <cellStyle name="Enter Units (2) 2" xfId="14219" xr:uid="{00000000-0005-0000-0000-000000330000}"/>
    <cellStyle name="Enter Units (2) 3" xfId="14220" xr:uid="{00000000-0005-0000-0000-000001330000}"/>
    <cellStyle name="Entryfield (Left)" xfId="14221" xr:uid="{00000000-0005-0000-0000-000002330000}"/>
    <cellStyle name="Estimated_Data" xfId="5600" xr:uid="{00000000-0005-0000-0000-000003330000}"/>
    <cellStyle name="Euro" xfId="5601" xr:uid="{00000000-0005-0000-0000-000004330000}"/>
    <cellStyle name="Euro 2" xfId="5602" xr:uid="{00000000-0005-0000-0000-000005330000}"/>
    <cellStyle name="Euro 2 2" xfId="14222" xr:uid="{00000000-0005-0000-0000-000006330000}"/>
    <cellStyle name="Euro 2 3" xfId="14223" xr:uid="{00000000-0005-0000-0000-000007330000}"/>
    <cellStyle name="Euro 3" xfId="5603" xr:uid="{00000000-0005-0000-0000-000008330000}"/>
    <cellStyle name="Euro 3 2" xfId="5604" xr:uid="{00000000-0005-0000-0000-000009330000}"/>
    <cellStyle name="Euro 4" xfId="14224" xr:uid="{00000000-0005-0000-0000-00000A330000}"/>
    <cellStyle name="Euro 5" xfId="14225" xr:uid="{00000000-0005-0000-0000-00000B330000}"/>
    <cellStyle name="Excel Built-in Обычный_Перечень осн.тех.оборуд. на  2010-2011гг" xfId="7245" xr:uid="{00000000-0005-0000-0000-00000C330000}"/>
    <cellStyle name="Excel_BuiltIn_20% - Акцент1" xfId="14226" xr:uid="{00000000-0005-0000-0000-00000D330000}"/>
    <cellStyle name="Explanatory Text" xfId="5605" xr:uid="{00000000-0005-0000-0000-00000E330000}"/>
    <cellStyle name="Explanatory Text 2" xfId="14227" xr:uid="{00000000-0005-0000-0000-00000F330000}"/>
    <cellStyle name="F2" xfId="5606" xr:uid="{00000000-0005-0000-0000-000010330000}"/>
    <cellStyle name="F2 2" xfId="5607" xr:uid="{00000000-0005-0000-0000-000011330000}"/>
    <cellStyle name="F3" xfId="5608" xr:uid="{00000000-0005-0000-0000-000012330000}"/>
    <cellStyle name="F3 2" xfId="5609" xr:uid="{00000000-0005-0000-0000-000013330000}"/>
    <cellStyle name="F4" xfId="5610" xr:uid="{00000000-0005-0000-0000-000014330000}"/>
    <cellStyle name="F5" xfId="5611" xr:uid="{00000000-0005-0000-0000-000015330000}"/>
    <cellStyle name="F5 2" xfId="5612" xr:uid="{00000000-0005-0000-0000-000016330000}"/>
    <cellStyle name="F6" xfId="5613" xr:uid="{00000000-0005-0000-0000-000017330000}"/>
    <cellStyle name="F6 2" xfId="5614" xr:uid="{00000000-0005-0000-0000-000018330000}"/>
    <cellStyle name="F7" xfId="5615" xr:uid="{00000000-0005-0000-0000-000019330000}"/>
    <cellStyle name="F7 2" xfId="5616" xr:uid="{00000000-0005-0000-0000-00001A330000}"/>
    <cellStyle name="F8" xfId="5617" xr:uid="{00000000-0005-0000-0000-00001B330000}"/>
    <cellStyle name="Fix" xfId="14228" xr:uid="{00000000-0005-0000-0000-00001C330000}"/>
    <cellStyle name="Fixed" xfId="5618" xr:uid="{00000000-0005-0000-0000-00001D330000}"/>
    <cellStyle name="Fixed 2" xfId="5619" xr:uid="{00000000-0005-0000-0000-00001E330000}"/>
    <cellStyle name="Fixed 3" xfId="14229" xr:uid="{00000000-0005-0000-0000-00001F330000}"/>
    <cellStyle name="Followed Hyperlink" xfId="14230" xr:uid="{00000000-0005-0000-0000-000020330000}"/>
    <cellStyle name="Forecast_Data" xfId="5620" xr:uid="{00000000-0005-0000-0000-000021330000}"/>
    <cellStyle name="Good" xfId="5621" xr:uid="{00000000-0005-0000-0000-000022330000}"/>
    <cellStyle name="Good 2" xfId="5622" xr:uid="{00000000-0005-0000-0000-000023330000}"/>
    <cellStyle name="Good 2 2" xfId="5623" xr:uid="{00000000-0005-0000-0000-000024330000}"/>
    <cellStyle name="Good 2 2 2" xfId="5624" xr:uid="{00000000-0005-0000-0000-000025330000}"/>
    <cellStyle name="Good 2 2 2 2" xfId="7246" xr:uid="{00000000-0005-0000-0000-000026330000}"/>
    <cellStyle name="Good 2 2 2_Ввод в 2015г посл." xfId="7247" xr:uid="{00000000-0005-0000-0000-000027330000}"/>
    <cellStyle name="Good 2 2 3" xfId="7248" xr:uid="{00000000-0005-0000-0000-000028330000}"/>
    <cellStyle name="Good 2 2_Ввод в 2015г посл." xfId="7249" xr:uid="{00000000-0005-0000-0000-000029330000}"/>
    <cellStyle name="Good 2 3" xfId="5625" xr:uid="{00000000-0005-0000-0000-00002A330000}"/>
    <cellStyle name="Good 2 3 2" xfId="7250" xr:uid="{00000000-0005-0000-0000-00002B330000}"/>
    <cellStyle name="Good 2 3_Ввод в 2015г посл." xfId="7251" xr:uid="{00000000-0005-0000-0000-00002C330000}"/>
    <cellStyle name="Good 2 4" xfId="7252" xr:uid="{00000000-0005-0000-0000-00002D330000}"/>
    <cellStyle name="Good 2_Ввод в 2013г_пос_146" xfId="5626" xr:uid="{00000000-0005-0000-0000-00002E330000}"/>
    <cellStyle name="Good 3" xfId="5627" xr:uid="{00000000-0005-0000-0000-00002F330000}"/>
    <cellStyle name="Good 3 2" xfId="5628" xr:uid="{00000000-0005-0000-0000-000030330000}"/>
    <cellStyle name="Good 3 2 2" xfId="7253" xr:uid="{00000000-0005-0000-0000-000031330000}"/>
    <cellStyle name="Good 3 2_Ввод в 2015г посл." xfId="7254" xr:uid="{00000000-0005-0000-0000-000032330000}"/>
    <cellStyle name="Good 3 3" xfId="7255" xr:uid="{00000000-0005-0000-0000-000033330000}"/>
    <cellStyle name="Good 3_Ввод в 2015г посл." xfId="7256" xr:uid="{00000000-0005-0000-0000-000034330000}"/>
    <cellStyle name="Good 4" xfId="5629" xr:uid="{00000000-0005-0000-0000-000035330000}"/>
    <cellStyle name="Good_база" xfId="5630" xr:uid="{00000000-0005-0000-0000-000036330000}"/>
    <cellStyle name="Grey" xfId="5631" xr:uid="{00000000-0005-0000-0000-000037330000}"/>
    <cellStyle name="Grey 2" xfId="5632" xr:uid="{00000000-0005-0000-0000-000038330000}"/>
    <cellStyle name="Grey 3" xfId="14231" xr:uid="{00000000-0005-0000-0000-000039330000}"/>
    <cellStyle name="HEADER" xfId="5633" xr:uid="{00000000-0005-0000-0000-00003A330000}"/>
    <cellStyle name="HEADER 2" xfId="14232" xr:uid="{00000000-0005-0000-0000-00003B330000}"/>
    <cellStyle name="Header1" xfId="5634" xr:uid="{00000000-0005-0000-0000-00003C330000}"/>
    <cellStyle name="Header1 2" xfId="14233" xr:uid="{00000000-0005-0000-0000-00003D330000}"/>
    <cellStyle name="Header2" xfId="5635" xr:uid="{00000000-0005-0000-0000-00003E330000}"/>
    <cellStyle name="Header2 2" xfId="14234" xr:uid="{00000000-0005-0000-0000-00003F330000}"/>
    <cellStyle name="Heading" xfId="14235" xr:uid="{00000000-0005-0000-0000-000040330000}"/>
    <cellStyle name="Heading 1" xfId="5636" xr:uid="{00000000-0005-0000-0000-000041330000}"/>
    <cellStyle name="Heading 1 2" xfId="5637" xr:uid="{00000000-0005-0000-0000-000042330000}"/>
    <cellStyle name="Heading 1 2 2" xfId="7257" xr:uid="{00000000-0005-0000-0000-000043330000}"/>
    <cellStyle name="Heading 1 3" xfId="5638" xr:uid="{00000000-0005-0000-0000-000044330000}"/>
    <cellStyle name="Heading 1_12 книга1" xfId="14236" xr:uid="{00000000-0005-0000-0000-000045330000}"/>
    <cellStyle name="Heading 2" xfId="5639" xr:uid="{00000000-0005-0000-0000-000046330000}"/>
    <cellStyle name="Heading 2 2" xfId="5640" xr:uid="{00000000-0005-0000-0000-000047330000}"/>
    <cellStyle name="Heading 2 2 2" xfId="7258" xr:uid="{00000000-0005-0000-0000-000048330000}"/>
    <cellStyle name="Heading 2 3" xfId="5641" xr:uid="{00000000-0005-0000-0000-000049330000}"/>
    <cellStyle name="Heading 2_12 книга1" xfId="14237" xr:uid="{00000000-0005-0000-0000-00004A330000}"/>
    <cellStyle name="Heading 3" xfId="5642" xr:uid="{00000000-0005-0000-0000-00004B330000}"/>
    <cellStyle name="Heading 3 2" xfId="5643" xr:uid="{00000000-0005-0000-0000-00004C330000}"/>
    <cellStyle name="Heading 3 2 2" xfId="5644" xr:uid="{00000000-0005-0000-0000-00004D330000}"/>
    <cellStyle name="Heading 3 2 2 2" xfId="5645" xr:uid="{00000000-0005-0000-0000-00004E330000}"/>
    <cellStyle name="Heading 3 2 2 2 2" xfId="7259" xr:uid="{00000000-0005-0000-0000-00004F330000}"/>
    <cellStyle name="Heading 3 2 2 2_Ввод в 2015г посл." xfId="7260" xr:uid="{00000000-0005-0000-0000-000050330000}"/>
    <cellStyle name="Heading 3 2 2 3" xfId="7261" xr:uid="{00000000-0005-0000-0000-000051330000}"/>
    <cellStyle name="Heading 3 2 2_Ввод в 2015г посл." xfId="7262" xr:uid="{00000000-0005-0000-0000-000052330000}"/>
    <cellStyle name="Heading 3 2 3" xfId="5646" xr:uid="{00000000-0005-0000-0000-000053330000}"/>
    <cellStyle name="Heading 3 2 3 2" xfId="7263" xr:uid="{00000000-0005-0000-0000-000054330000}"/>
    <cellStyle name="Heading 3 2 3_Ввод в 2015г посл." xfId="7264" xr:uid="{00000000-0005-0000-0000-000055330000}"/>
    <cellStyle name="Heading 3 2 4" xfId="7265" xr:uid="{00000000-0005-0000-0000-000056330000}"/>
    <cellStyle name="Heading 3 2_Ввод в 2013г_пос_146" xfId="5647" xr:uid="{00000000-0005-0000-0000-000057330000}"/>
    <cellStyle name="Heading 3 3" xfId="5648" xr:uid="{00000000-0005-0000-0000-000058330000}"/>
    <cellStyle name="Heading 3 3 2" xfId="5649" xr:uid="{00000000-0005-0000-0000-000059330000}"/>
    <cellStyle name="Heading 3 3 2 2" xfId="7266" xr:uid="{00000000-0005-0000-0000-00005A330000}"/>
    <cellStyle name="Heading 3 3 2_Ввод в 2015г посл." xfId="7267" xr:uid="{00000000-0005-0000-0000-00005B330000}"/>
    <cellStyle name="Heading 3 3 3" xfId="7268" xr:uid="{00000000-0005-0000-0000-00005C330000}"/>
    <cellStyle name="Heading 3 3_Ввод в 2015г посл." xfId="7269" xr:uid="{00000000-0005-0000-0000-00005D330000}"/>
    <cellStyle name="Heading 3 4" xfId="5650" xr:uid="{00000000-0005-0000-0000-00005E330000}"/>
    <cellStyle name="Heading 3_12 книга1" xfId="14238" xr:uid="{00000000-0005-0000-0000-00005F330000}"/>
    <cellStyle name="Heading 4" xfId="5651" xr:uid="{00000000-0005-0000-0000-000060330000}"/>
    <cellStyle name="Heading 4 2" xfId="5652" xr:uid="{00000000-0005-0000-0000-000061330000}"/>
    <cellStyle name="Heading 4 2 2" xfId="5653" xr:uid="{00000000-0005-0000-0000-000062330000}"/>
    <cellStyle name="Heading 4 2 2 2" xfId="5654" xr:uid="{00000000-0005-0000-0000-000063330000}"/>
    <cellStyle name="Heading 4 2 2 2 2" xfId="7270" xr:uid="{00000000-0005-0000-0000-000064330000}"/>
    <cellStyle name="Heading 4 2 2 2_Ввод в 2015г посл." xfId="7271" xr:uid="{00000000-0005-0000-0000-000065330000}"/>
    <cellStyle name="Heading 4 2 2 3" xfId="7272" xr:uid="{00000000-0005-0000-0000-000066330000}"/>
    <cellStyle name="Heading 4 2 2_Ввод в 2015г посл." xfId="7273" xr:uid="{00000000-0005-0000-0000-000067330000}"/>
    <cellStyle name="Heading 4 2 3" xfId="5655" xr:uid="{00000000-0005-0000-0000-000068330000}"/>
    <cellStyle name="Heading 4 2 3 2" xfId="7274" xr:uid="{00000000-0005-0000-0000-000069330000}"/>
    <cellStyle name="Heading 4 2 3_Ввод в 2015г посл." xfId="7275" xr:uid="{00000000-0005-0000-0000-00006A330000}"/>
    <cellStyle name="Heading 4 2 4" xfId="7276" xr:uid="{00000000-0005-0000-0000-00006B330000}"/>
    <cellStyle name="Heading 4 2_Ввод в 2013г_пос_146" xfId="5656" xr:uid="{00000000-0005-0000-0000-00006C330000}"/>
    <cellStyle name="Heading 4 3" xfId="5657" xr:uid="{00000000-0005-0000-0000-00006D330000}"/>
    <cellStyle name="Heading 4 3 2" xfId="5658" xr:uid="{00000000-0005-0000-0000-00006E330000}"/>
    <cellStyle name="Heading 4 3 2 2" xfId="7277" xr:uid="{00000000-0005-0000-0000-00006F330000}"/>
    <cellStyle name="Heading 4 3 2_Ввод в 2015г посл." xfId="7278" xr:uid="{00000000-0005-0000-0000-000070330000}"/>
    <cellStyle name="Heading 4 3 3" xfId="7279" xr:uid="{00000000-0005-0000-0000-000071330000}"/>
    <cellStyle name="Heading 4 3_Ввод в 2015г посл." xfId="7280" xr:uid="{00000000-0005-0000-0000-000072330000}"/>
    <cellStyle name="Heading 4 4" xfId="5659" xr:uid="{00000000-0005-0000-0000-000073330000}"/>
    <cellStyle name="Heading 4_база" xfId="5660" xr:uid="{00000000-0005-0000-0000-000074330000}"/>
    <cellStyle name="Heading1" xfId="14239" xr:uid="{00000000-0005-0000-0000-000075330000}"/>
    <cellStyle name="Heading1 1" xfId="14240" xr:uid="{00000000-0005-0000-0000-000076330000}"/>
    <cellStyle name="Heading2" xfId="14241" xr:uid="{00000000-0005-0000-0000-000077330000}"/>
    <cellStyle name="Hyperlink" xfId="5661" xr:uid="{00000000-0005-0000-0000-000078330000}"/>
    <cellStyle name="Hyperlink 2" xfId="14242" xr:uid="{00000000-0005-0000-0000-000079330000}"/>
    <cellStyle name="Hyperlink 3" xfId="14243" xr:uid="{00000000-0005-0000-0000-00007A330000}"/>
    <cellStyle name="Hyperlink_Pril 1 k Rasp 1177 ot 22 09 2006 po NEW Tadb Ayol" xfId="14244" xr:uid="{00000000-0005-0000-0000-00007B330000}"/>
    <cellStyle name="I" xfId="14245" xr:uid="{00000000-0005-0000-0000-00007C330000}"/>
    <cellStyle name="I?ioaioiue" xfId="5662" xr:uid="{00000000-0005-0000-0000-00007D330000}"/>
    <cellStyle name="I?ioaioiue 2" xfId="5663" xr:uid="{00000000-0005-0000-0000-00007E330000}"/>
    <cellStyle name="I?ioaioiue 2 2" xfId="14246" xr:uid="{00000000-0005-0000-0000-00007F330000}"/>
    <cellStyle name="I?ioaioiue 3" xfId="14247" xr:uid="{00000000-0005-0000-0000-000080330000}"/>
    <cellStyle name="I?ioaioiue 4" xfId="14248" xr:uid="{00000000-0005-0000-0000-000081330000}"/>
    <cellStyle name="I`u?iue_Deri98_D" xfId="5664" xr:uid="{00000000-0005-0000-0000-000082330000}"/>
    <cellStyle name="Iau?iue" xfId="5665" xr:uid="{00000000-0005-0000-0000-000083330000}"/>
    <cellStyle name="Iau?iue 2" xfId="5666" xr:uid="{00000000-0005-0000-0000-000084330000}"/>
    <cellStyle name="Iau?iue 2 2" xfId="14249" xr:uid="{00000000-0005-0000-0000-000085330000}"/>
    <cellStyle name="Iau?iue 3" xfId="14250" xr:uid="{00000000-0005-0000-0000-000086330000}"/>
    <cellStyle name="Iau?iue 4" xfId="14251" xr:uid="{00000000-0005-0000-0000-000087330000}"/>
    <cellStyle name="Iau?iue_ ailri.yeiiie." xfId="7281" xr:uid="{00000000-0005-0000-0000-000088330000}"/>
    <cellStyle name="Îáû÷íûé" xfId="5667" xr:uid="{00000000-0005-0000-0000-000089330000}"/>
    <cellStyle name="Îáű÷íűé_Ńâîäęŕ.2001" xfId="14252" xr:uid="{00000000-0005-0000-0000-00008A330000}"/>
    <cellStyle name="Ïðîöåíòíûé" xfId="5668" xr:uid="{00000000-0005-0000-0000-00008B330000}"/>
    <cellStyle name="iles|h" xfId="14253" xr:uid="{00000000-0005-0000-0000-00008C330000}"/>
    <cellStyle name="iles|_x0005_h" xfId="5669" xr:uid="{00000000-0005-0000-0000-00008D330000}"/>
    <cellStyle name="Ineduararr?n? acdldnnueer" xfId="5670" xr:uid="{00000000-0005-0000-0000-00008E330000}"/>
    <cellStyle name="Ineduararr?n? acdldnnueer 2" xfId="14254" xr:uid="{00000000-0005-0000-0000-00008F330000}"/>
    <cellStyle name="Input" xfId="5671" xr:uid="{00000000-0005-0000-0000-000090330000}"/>
    <cellStyle name="Input %" xfId="14255" xr:uid="{00000000-0005-0000-0000-000091330000}"/>
    <cellStyle name="Input [yellow]" xfId="5672" xr:uid="{00000000-0005-0000-0000-000092330000}"/>
    <cellStyle name="Input [yellow] 2" xfId="5673" xr:uid="{00000000-0005-0000-0000-000093330000}"/>
    <cellStyle name="Input [yellow] 3" xfId="14256" xr:uid="{00000000-0005-0000-0000-000094330000}"/>
    <cellStyle name="Input 1" xfId="14257" xr:uid="{00000000-0005-0000-0000-000095330000}"/>
    <cellStyle name="Input 10" xfId="14258" xr:uid="{00000000-0005-0000-0000-000096330000}"/>
    <cellStyle name="Input 2" xfId="5674" xr:uid="{00000000-0005-0000-0000-000097330000}"/>
    <cellStyle name="Input 2 2" xfId="5675" xr:uid="{00000000-0005-0000-0000-000098330000}"/>
    <cellStyle name="Input 2 2 2" xfId="5676" xr:uid="{00000000-0005-0000-0000-000099330000}"/>
    <cellStyle name="Input 2 2 2 2" xfId="7282" xr:uid="{00000000-0005-0000-0000-00009A330000}"/>
    <cellStyle name="Input 2 2 2_Ввод в 2015г посл." xfId="7283" xr:uid="{00000000-0005-0000-0000-00009B330000}"/>
    <cellStyle name="Input 2 2 3" xfId="7284" xr:uid="{00000000-0005-0000-0000-00009C330000}"/>
    <cellStyle name="Input 2 2_Ввод в 2015г посл." xfId="7285" xr:uid="{00000000-0005-0000-0000-00009D330000}"/>
    <cellStyle name="Input 2 3" xfId="5677" xr:uid="{00000000-0005-0000-0000-00009E330000}"/>
    <cellStyle name="Input 2 3 2" xfId="7286" xr:uid="{00000000-0005-0000-0000-00009F330000}"/>
    <cellStyle name="Input 2 3_Ввод в 2015г посл." xfId="7287" xr:uid="{00000000-0005-0000-0000-0000A0330000}"/>
    <cellStyle name="Input 2 4" xfId="7288" xr:uid="{00000000-0005-0000-0000-0000A1330000}"/>
    <cellStyle name="Input 2_Ввод в 2013г_пос_146" xfId="5678" xr:uid="{00000000-0005-0000-0000-0000A2330000}"/>
    <cellStyle name="Input 3" xfId="5679" xr:uid="{00000000-0005-0000-0000-0000A3330000}"/>
    <cellStyle name="Input 3 2" xfId="5680" xr:uid="{00000000-0005-0000-0000-0000A4330000}"/>
    <cellStyle name="Input 3 2 2" xfId="7289" xr:uid="{00000000-0005-0000-0000-0000A5330000}"/>
    <cellStyle name="Input 3 2_Ввод в 2015г посл." xfId="7290" xr:uid="{00000000-0005-0000-0000-0000A6330000}"/>
    <cellStyle name="Input 3 3" xfId="7291" xr:uid="{00000000-0005-0000-0000-0000A7330000}"/>
    <cellStyle name="Input 3_Ввод в 2015г посл." xfId="7292" xr:uid="{00000000-0005-0000-0000-0000A8330000}"/>
    <cellStyle name="Input 4" xfId="5681" xr:uid="{00000000-0005-0000-0000-0000A9330000}"/>
    <cellStyle name="Input 4 2" xfId="7293" xr:uid="{00000000-0005-0000-0000-0000AA330000}"/>
    <cellStyle name="Input 4_Ввод в 2015г посл." xfId="7294" xr:uid="{00000000-0005-0000-0000-0000AB330000}"/>
    <cellStyle name="Input 5" xfId="5682" xr:uid="{00000000-0005-0000-0000-0000AC330000}"/>
    <cellStyle name="Input 5 2" xfId="7295" xr:uid="{00000000-0005-0000-0000-0000AD330000}"/>
    <cellStyle name="Input 5_Ввод в 2015г посл." xfId="7296" xr:uid="{00000000-0005-0000-0000-0000AE330000}"/>
    <cellStyle name="Input 6" xfId="5683" xr:uid="{00000000-0005-0000-0000-0000AF330000}"/>
    <cellStyle name="Input 7" xfId="14259" xr:uid="{00000000-0005-0000-0000-0000B0330000}"/>
    <cellStyle name="Input 8" xfId="14260" xr:uid="{00000000-0005-0000-0000-0000B1330000}"/>
    <cellStyle name="Input 9" xfId="14261" xr:uid="{00000000-0005-0000-0000-0000B2330000}"/>
    <cellStyle name="Input_01 МЕСЯЦЕВ_ИМОМУ" xfId="14262" xr:uid="{00000000-0005-0000-0000-0000B3330000}"/>
    <cellStyle name="Intern" xfId="14263" xr:uid="{00000000-0005-0000-0000-0000B4330000}"/>
    <cellStyle name="Îòêðûâàâøàÿñÿ " xfId="5684" xr:uid="{00000000-0005-0000-0000-0000B5330000}"/>
    <cellStyle name="Item_Current" xfId="5685" xr:uid="{00000000-0005-0000-0000-0000B6330000}"/>
    <cellStyle name="IW_표지 " xfId="14264" xr:uid="{00000000-0005-0000-0000-0000B7330000}"/>
    <cellStyle name="KAGE" xfId="5686" xr:uid="{00000000-0005-0000-0000-0000B8330000}"/>
    <cellStyle name="KAGE 2" xfId="14265" xr:uid="{00000000-0005-0000-0000-0000B9330000}"/>
    <cellStyle name="KAGE 3" xfId="14266" xr:uid="{00000000-0005-0000-0000-0000BA330000}"/>
    <cellStyle name="Kalkuliert" xfId="14267" xr:uid="{00000000-0005-0000-0000-0000BB330000}"/>
    <cellStyle name="Kalkuliert %" xfId="14268" xr:uid="{00000000-0005-0000-0000-0000BC330000}"/>
    <cellStyle name="Kalkuliert PMK" xfId="14269" xr:uid="{00000000-0005-0000-0000-0000BD330000}"/>
    <cellStyle name="Kalkuliert_PM" xfId="14270" xr:uid="{00000000-0005-0000-0000-0000BE330000}"/>
    <cellStyle name="les" xfId="5687" xr:uid="{00000000-0005-0000-0000-0000BF330000}"/>
    <cellStyle name="les 2" xfId="14271" xr:uid="{00000000-0005-0000-0000-0000C0330000}"/>
    <cellStyle name="Link Currency (0)" xfId="5688" xr:uid="{00000000-0005-0000-0000-0000C1330000}"/>
    <cellStyle name="Link Currency (0) 2" xfId="5689" xr:uid="{00000000-0005-0000-0000-0000C2330000}"/>
    <cellStyle name="Link Currency (0) 2 2" xfId="14272" xr:uid="{00000000-0005-0000-0000-0000C3330000}"/>
    <cellStyle name="Link Currency (0) 3" xfId="14273" xr:uid="{00000000-0005-0000-0000-0000C4330000}"/>
    <cellStyle name="Link Currency (2)" xfId="5690" xr:uid="{00000000-0005-0000-0000-0000C5330000}"/>
    <cellStyle name="Link Currency (2) 2" xfId="14274" xr:uid="{00000000-0005-0000-0000-0000C6330000}"/>
    <cellStyle name="Link Currency (2) 3" xfId="14275" xr:uid="{00000000-0005-0000-0000-0000C7330000}"/>
    <cellStyle name="Link Units (0)" xfId="5691" xr:uid="{00000000-0005-0000-0000-0000C8330000}"/>
    <cellStyle name="Link Units (0) 2" xfId="5692" xr:uid="{00000000-0005-0000-0000-0000C9330000}"/>
    <cellStyle name="Link Units (0) 2 2" xfId="14276" xr:uid="{00000000-0005-0000-0000-0000CA330000}"/>
    <cellStyle name="Link Units (0) 3" xfId="14277" xr:uid="{00000000-0005-0000-0000-0000CB330000}"/>
    <cellStyle name="Link Units (1)" xfId="5693" xr:uid="{00000000-0005-0000-0000-0000CC330000}"/>
    <cellStyle name="Link Units (1) 2" xfId="14278" xr:uid="{00000000-0005-0000-0000-0000CD330000}"/>
    <cellStyle name="Link Units (1) 3" xfId="14279" xr:uid="{00000000-0005-0000-0000-0000CE330000}"/>
    <cellStyle name="Link Units (2)" xfId="5694" xr:uid="{00000000-0005-0000-0000-0000CF330000}"/>
    <cellStyle name="Link Units (2) 2" xfId="14280" xr:uid="{00000000-0005-0000-0000-0000D0330000}"/>
    <cellStyle name="Link Units (2) 3" xfId="14281" xr:uid="{00000000-0005-0000-0000-0000D1330000}"/>
    <cellStyle name="Linked Cell" xfId="5695" xr:uid="{00000000-0005-0000-0000-0000D2330000}"/>
    <cellStyle name="Linked Cell 2" xfId="5696" xr:uid="{00000000-0005-0000-0000-0000D3330000}"/>
    <cellStyle name="Linked Cell 2 2" xfId="5697" xr:uid="{00000000-0005-0000-0000-0000D4330000}"/>
    <cellStyle name="Linked Cell 3" xfId="5698" xr:uid="{00000000-0005-0000-0000-0000D5330000}"/>
    <cellStyle name="Linked Cell 3 2" xfId="5699" xr:uid="{00000000-0005-0000-0000-0000D6330000}"/>
    <cellStyle name="Linked Cell_12 книга1" xfId="14282" xr:uid="{00000000-0005-0000-0000-0000D7330000}"/>
    <cellStyle name="Market Segment" xfId="14283" xr:uid="{00000000-0005-0000-0000-0000D8330000}"/>
    <cellStyle name="Menu Bar" xfId="14284" xr:uid="{00000000-0005-0000-0000-0000D9330000}"/>
    <cellStyle name="Millares [0]_foxz" xfId="14285" xr:uid="{00000000-0005-0000-0000-0000DA330000}"/>
    <cellStyle name="Millares_CM" xfId="14286" xr:uid="{00000000-0005-0000-0000-0000DB330000}"/>
    <cellStyle name="Milliers [0]_!!!GO" xfId="5700" xr:uid="{00000000-0005-0000-0000-0000DC330000}"/>
    <cellStyle name="Milliers_!!!GO" xfId="5701" xr:uid="{00000000-0005-0000-0000-0000DD330000}"/>
    <cellStyle name="Model" xfId="5702" xr:uid="{00000000-0005-0000-0000-0000DE330000}"/>
    <cellStyle name="Model 2" xfId="14287" xr:uid="{00000000-0005-0000-0000-0000DF330000}"/>
    <cellStyle name="Moeda [0]_aola" xfId="14288" xr:uid="{00000000-0005-0000-0000-0000E0330000}"/>
    <cellStyle name="Moeda_aola" xfId="14289" xr:uid="{00000000-0005-0000-0000-0000E1330000}"/>
    <cellStyle name="Moneda [0]_foxz" xfId="14290" xr:uid="{00000000-0005-0000-0000-0000E2330000}"/>
    <cellStyle name="Moneda_foxz" xfId="14291" xr:uid="{00000000-0005-0000-0000-0000E3330000}"/>
    <cellStyle name="Monétaire [0]_!!!GO" xfId="5703" xr:uid="{00000000-0005-0000-0000-0000E4330000}"/>
    <cellStyle name="Monétaire_!!!GO" xfId="5704" xr:uid="{00000000-0005-0000-0000-0000E5330000}"/>
    <cellStyle name="Month" xfId="14292" xr:uid="{00000000-0005-0000-0000-0000E6330000}"/>
    <cellStyle name="mystyle" xfId="5705" xr:uid="{00000000-0005-0000-0000-0000E7330000}"/>
    <cellStyle name="_x0003_n_x0007_" xfId="14293" xr:uid="{00000000-0005-0000-0000-0000E8330000}"/>
    <cellStyle name="Neutral" xfId="5706" xr:uid="{00000000-0005-0000-0000-0000E9330000}"/>
    <cellStyle name="Neutral 2" xfId="5707" xr:uid="{00000000-0005-0000-0000-0000EA330000}"/>
    <cellStyle name="Neutral 2 2" xfId="5708" xr:uid="{00000000-0005-0000-0000-0000EB330000}"/>
    <cellStyle name="Neutral 2 2 2" xfId="5709" xr:uid="{00000000-0005-0000-0000-0000EC330000}"/>
    <cellStyle name="Neutral 2 2 2 2" xfId="7297" xr:uid="{00000000-0005-0000-0000-0000ED330000}"/>
    <cellStyle name="Neutral 2 2 2_Ввод в 2015г посл." xfId="7298" xr:uid="{00000000-0005-0000-0000-0000EE330000}"/>
    <cellStyle name="Neutral 2 2 3" xfId="7299" xr:uid="{00000000-0005-0000-0000-0000EF330000}"/>
    <cellStyle name="Neutral 2 2_Ввод в 2015г посл." xfId="7300" xr:uid="{00000000-0005-0000-0000-0000F0330000}"/>
    <cellStyle name="Neutral 2 3" xfId="5710" xr:uid="{00000000-0005-0000-0000-0000F1330000}"/>
    <cellStyle name="Neutral 2 3 2" xfId="7301" xr:uid="{00000000-0005-0000-0000-0000F2330000}"/>
    <cellStyle name="Neutral 2 3_Ввод в 2015г посл." xfId="7302" xr:uid="{00000000-0005-0000-0000-0000F3330000}"/>
    <cellStyle name="Neutral 2 4" xfId="7303" xr:uid="{00000000-0005-0000-0000-0000F4330000}"/>
    <cellStyle name="Neutral 2_Ввод в 2013г_пос_146" xfId="5711" xr:uid="{00000000-0005-0000-0000-0000F5330000}"/>
    <cellStyle name="Neutral 3" xfId="5712" xr:uid="{00000000-0005-0000-0000-0000F6330000}"/>
    <cellStyle name="Neutral 3 2" xfId="5713" xr:uid="{00000000-0005-0000-0000-0000F7330000}"/>
    <cellStyle name="Neutral 3 2 2" xfId="7304" xr:uid="{00000000-0005-0000-0000-0000F8330000}"/>
    <cellStyle name="Neutral 3 2_Ввод в 2015г посл." xfId="7305" xr:uid="{00000000-0005-0000-0000-0000F9330000}"/>
    <cellStyle name="Neutral 3 3" xfId="7306" xr:uid="{00000000-0005-0000-0000-0000FA330000}"/>
    <cellStyle name="Neutral 3_Ввод в 2015г посл." xfId="7307" xr:uid="{00000000-0005-0000-0000-0000FB330000}"/>
    <cellStyle name="Neutral 4" xfId="5714" xr:uid="{00000000-0005-0000-0000-0000FC330000}"/>
    <cellStyle name="Neutral_база" xfId="5715" xr:uid="{00000000-0005-0000-0000-0000FD330000}"/>
    <cellStyle name="no dec" xfId="14294" xr:uid="{00000000-0005-0000-0000-0000FE330000}"/>
    <cellStyle name="no dec 2" xfId="14295" xr:uid="{00000000-0005-0000-0000-0000FF330000}"/>
    <cellStyle name="normal" xfId="5716" xr:uid="{00000000-0005-0000-0000-000000340000}"/>
    <cellStyle name="Normal - Style1" xfId="5717" xr:uid="{00000000-0005-0000-0000-000001340000}"/>
    <cellStyle name="Normal - Style1 2" xfId="5718" xr:uid="{00000000-0005-0000-0000-000002340000}"/>
    <cellStyle name="Normal - Style1 2 2" xfId="14296" xr:uid="{00000000-0005-0000-0000-000003340000}"/>
    <cellStyle name="Normal - Style1 3" xfId="5719" xr:uid="{00000000-0005-0000-0000-000004340000}"/>
    <cellStyle name="Normal - Style1 4" xfId="14297" xr:uid="{00000000-0005-0000-0000-000005340000}"/>
    <cellStyle name="Normal 10" xfId="14298" xr:uid="{00000000-0005-0000-0000-000006340000}"/>
    <cellStyle name="Normal 11" xfId="14299" xr:uid="{00000000-0005-0000-0000-000007340000}"/>
    <cellStyle name="normal 2" xfId="5720" xr:uid="{00000000-0005-0000-0000-000008340000}"/>
    <cellStyle name="Normal 2 2" xfId="14300" xr:uid="{00000000-0005-0000-0000-000009340000}"/>
    <cellStyle name="Normal 3" xfId="5721" xr:uid="{00000000-0005-0000-0000-00000A340000}"/>
    <cellStyle name="Normal 3 2" xfId="14301" xr:uid="{00000000-0005-0000-0000-00000B340000}"/>
    <cellStyle name="Normal_ SG&amp;A Bridge " xfId="5722" xr:uid="{00000000-0005-0000-0000-00000C340000}"/>
    <cellStyle name="Normale__BREAKDOWN PRICE FORM 2001" xfId="14302" xr:uid="{00000000-0005-0000-0000-00000D340000}"/>
    <cellStyle name="Normal像?154KV 최종Nego 95.5.3" xfId="14303" xr:uid="{00000000-0005-0000-0000-00000E340000}"/>
    <cellStyle name="Note" xfId="5723" xr:uid="{00000000-0005-0000-0000-00000F340000}"/>
    <cellStyle name="Note 2" xfId="5724" xr:uid="{00000000-0005-0000-0000-000010340000}"/>
    <cellStyle name="Note 2 2" xfId="5725" xr:uid="{00000000-0005-0000-0000-000011340000}"/>
    <cellStyle name="Note 2_материал к совещание на 17.06.2015г. xls" xfId="7308" xr:uid="{00000000-0005-0000-0000-000012340000}"/>
    <cellStyle name="Note 3" xfId="5726" xr:uid="{00000000-0005-0000-0000-000013340000}"/>
    <cellStyle name="Note 3 2" xfId="5727" xr:uid="{00000000-0005-0000-0000-000014340000}"/>
    <cellStyle name="Note 3_материал к совещание на 17.06.2015г. xls" xfId="7309" xr:uid="{00000000-0005-0000-0000-000015340000}"/>
    <cellStyle name="Note 4" xfId="5728" xr:uid="{00000000-0005-0000-0000-000016340000}"/>
    <cellStyle name="Note_12 книга1" xfId="14304" xr:uid="{00000000-0005-0000-0000-000017340000}"/>
    <cellStyle name="NU" xfId="14305" xr:uid="{00000000-0005-0000-0000-000018340000}"/>
    <cellStyle name="NU Summe" xfId="14306" xr:uid="{00000000-0005-0000-0000-000019340000}"/>
    <cellStyle name="NU_1 EA2002 Fase 1" xfId="14307" xr:uid="{00000000-0005-0000-0000-00001A340000}"/>
    <cellStyle name="Number" xfId="14308" xr:uid="{00000000-0005-0000-0000-00001B340000}"/>
    <cellStyle name="Nun??c [0]_ 2003 aia" xfId="5729" xr:uid="{00000000-0005-0000-0000-00001C340000}"/>
    <cellStyle name="Nun??c_ 2003 aia" xfId="5730" xr:uid="{00000000-0005-0000-0000-00001D340000}"/>
    <cellStyle name="№йєРАІ_±вЕё" xfId="5731" xr:uid="{00000000-0005-0000-0000-00001E340000}"/>
    <cellStyle name="o??귟 [0.00]_PRODUCT DETAIL Q1" xfId="14309" xr:uid="{00000000-0005-0000-0000-00001F340000}"/>
    <cellStyle name="Ociriniaue [0]_1" xfId="5732" xr:uid="{00000000-0005-0000-0000-000020340000}"/>
    <cellStyle name="Ociriniaue_1" xfId="5733" xr:uid="{00000000-0005-0000-0000-000021340000}"/>
    <cellStyle name="Oeiainiaue" xfId="5734" xr:uid="{00000000-0005-0000-0000-000022340000}"/>
    <cellStyle name="Ôèíàíñîâûé" xfId="5735" xr:uid="{00000000-0005-0000-0000-000023340000}"/>
    <cellStyle name="Oeiainiaue [0]" xfId="5736" xr:uid="{00000000-0005-0000-0000-000024340000}"/>
    <cellStyle name="Ôèíàíñîâûé [0]" xfId="5737" xr:uid="{00000000-0005-0000-0000-000025340000}"/>
    <cellStyle name="Oeiainiaue [0] 2" xfId="5738" xr:uid="{00000000-0005-0000-0000-000026340000}"/>
    <cellStyle name="Oeiainiaue [0] 2 2" xfId="14310" xr:uid="{00000000-0005-0000-0000-000027340000}"/>
    <cellStyle name="Oeiainiaue [0] 3" xfId="14311" xr:uid="{00000000-0005-0000-0000-000028340000}"/>
    <cellStyle name="Oeiainiaue [0] 4" xfId="14312" xr:uid="{00000000-0005-0000-0000-000029340000}"/>
    <cellStyle name="Oeiainiaue [0]_1046-СВОД-охирги" xfId="7310" xr:uid="{00000000-0005-0000-0000-00002A340000}"/>
    <cellStyle name="Ôèíàíñîâûé [0]_Êíèãà3" xfId="5739" xr:uid="{00000000-0005-0000-0000-00002B340000}"/>
    <cellStyle name="Oeiainiaue [0]_Графики" xfId="5740" xr:uid="{00000000-0005-0000-0000-00002C340000}"/>
    <cellStyle name="Oeiainiaue 10" xfId="14313" xr:uid="{00000000-0005-0000-0000-00002D340000}"/>
    <cellStyle name="Oeiainiaue 11" xfId="14314" xr:uid="{00000000-0005-0000-0000-00002E340000}"/>
    <cellStyle name="Oeiainiaue 2" xfId="5741" xr:uid="{00000000-0005-0000-0000-00002F340000}"/>
    <cellStyle name="Oeiainiaue 2 2" xfId="14315" xr:uid="{00000000-0005-0000-0000-000030340000}"/>
    <cellStyle name="Oeiainiaue 3" xfId="5742" xr:uid="{00000000-0005-0000-0000-000031340000}"/>
    <cellStyle name="Oeiainiaue 3 2" xfId="14316" xr:uid="{00000000-0005-0000-0000-000032340000}"/>
    <cellStyle name="Oeiainiaue 4" xfId="14317" xr:uid="{00000000-0005-0000-0000-000033340000}"/>
    <cellStyle name="Oeiainiaue 5" xfId="14318" xr:uid="{00000000-0005-0000-0000-000034340000}"/>
    <cellStyle name="Oeiainiaue 6" xfId="14319" xr:uid="{00000000-0005-0000-0000-000035340000}"/>
    <cellStyle name="Oeiainiaue 7" xfId="14320" xr:uid="{00000000-0005-0000-0000-000036340000}"/>
    <cellStyle name="Oeiainiaue 8" xfId="14321" xr:uid="{00000000-0005-0000-0000-000037340000}"/>
    <cellStyle name="Oeiainiaue 9" xfId="14322" xr:uid="{00000000-0005-0000-0000-000038340000}"/>
    <cellStyle name="Oeiainiaue_,, 255 якуни" xfId="5743" xr:uid="{00000000-0005-0000-0000-000039340000}"/>
    <cellStyle name="Ôèíàíñîâûé_05,06,2007 йилга сводка Дустлик 2" xfId="5744" xr:uid="{00000000-0005-0000-0000-00003A340000}"/>
    <cellStyle name="Oeiainiaue_11.11.2008" xfId="5745" xr:uid="{00000000-0005-0000-0000-00003B340000}"/>
    <cellStyle name="Ôèíàíñîâûé_2006 йил хосили учун чиким Счёт фактура" xfId="5746" xr:uid="{00000000-0005-0000-0000-00003C340000}"/>
    <cellStyle name="Oeiainiaue_23-Кунград1" xfId="5747" xr:uid="{00000000-0005-0000-0000-00003D340000}"/>
    <cellStyle name="Ôèíàíñîâûé_Êíèãà3" xfId="5748" xr:uid="{00000000-0005-0000-0000-00003E340000}"/>
    <cellStyle name="Oeiainiaue_вазирл пустой" xfId="5749" xr:uid="{00000000-0005-0000-0000-00003F340000}"/>
    <cellStyle name="Option_Added_Cont_Desc" xfId="5750" xr:uid="{00000000-0005-0000-0000-000040340000}"/>
    <cellStyle name="Output" xfId="5751" xr:uid="{00000000-0005-0000-0000-000041340000}"/>
    <cellStyle name="Output 2" xfId="5752" xr:uid="{00000000-0005-0000-0000-000042340000}"/>
    <cellStyle name="Output 2 2" xfId="5753" xr:uid="{00000000-0005-0000-0000-000043340000}"/>
    <cellStyle name="Output 2 2 2" xfId="5754" xr:uid="{00000000-0005-0000-0000-000044340000}"/>
    <cellStyle name="Output 2 2 2 2" xfId="7311" xr:uid="{00000000-0005-0000-0000-000045340000}"/>
    <cellStyle name="Output 2 2 2_Ввод в 2015г посл." xfId="7312" xr:uid="{00000000-0005-0000-0000-000046340000}"/>
    <cellStyle name="Output 2 2 3" xfId="7313" xr:uid="{00000000-0005-0000-0000-000047340000}"/>
    <cellStyle name="Output 2 2_Ввод в 2015г посл." xfId="7314" xr:uid="{00000000-0005-0000-0000-000048340000}"/>
    <cellStyle name="Output 2 3" xfId="5755" xr:uid="{00000000-0005-0000-0000-000049340000}"/>
    <cellStyle name="Output 2 3 2" xfId="7315" xr:uid="{00000000-0005-0000-0000-00004A340000}"/>
    <cellStyle name="Output 2 3_Ввод в 2015г посл." xfId="7316" xr:uid="{00000000-0005-0000-0000-00004B340000}"/>
    <cellStyle name="Output 2 4" xfId="7317" xr:uid="{00000000-0005-0000-0000-00004C340000}"/>
    <cellStyle name="Output 2_Ввод в 2013г_пос_146" xfId="5756" xr:uid="{00000000-0005-0000-0000-00004D340000}"/>
    <cellStyle name="Output 3" xfId="5757" xr:uid="{00000000-0005-0000-0000-00004E340000}"/>
    <cellStyle name="Output 3 2" xfId="5758" xr:uid="{00000000-0005-0000-0000-00004F340000}"/>
    <cellStyle name="Output 3 2 2" xfId="7318" xr:uid="{00000000-0005-0000-0000-000050340000}"/>
    <cellStyle name="Output 3 2_Ввод в 2015г посл." xfId="7319" xr:uid="{00000000-0005-0000-0000-000051340000}"/>
    <cellStyle name="Output 3 3" xfId="7320" xr:uid="{00000000-0005-0000-0000-000052340000}"/>
    <cellStyle name="Output 3_Ввод в 2015г посл." xfId="7321" xr:uid="{00000000-0005-0000-0000-000053340000}"/>
    <cellStyle name="Output 4" xfId="5759" xr:uid="{00000000-0005-0000-0000-000054340000}"/>
    <cellStyle name="Output_12 книга1" xfId="14323" xr:uid="{00000000-0005-0000-0000-000055340000}"/>
    <cellStyle name="Percent" xfId="5760" xr:uid="{00000000-0005-0000-0000-000056340000}"/>
    <cellStyle name="Percent ()" xfId="14324" xr:uid="{00000000-0005-0000-0000-000057340000}"/>
    <cellStyle name="Percent [0]" xfId="5761" xr:uid="{00000000-0005-0000-0000-000058340000}"/>
    <cellStyle name="Percent [0] 2" xfId="14325" xr:uid="{00000000-0005-0000-0000-000059340000}"/>
    <cellStyle name="Percent [0] 3" xfId="14326" xr:uid="{00000000-0005-0000-0000-00005A340000}"/>
    <cellStyle name="Percent [00]" xfId="5762" xr:uid="{00000000-0005-0000-0000-00005B340000}"/>
    <cellStyle name="Percent [00] 2" xfId="5763" xr:uid="{00000000-0005-0000-0000-00005C340000}"/>
    <cellStyle name="Percent [00] 2 2" xfId="14327" xr:uid="{00000000-0005-0000-0000-00005D340000}"/>
    <cellStyle name="Percent [00] 3" xfId="14328" xr:uid="{00000000-0005-0000-0000-00005E340000}"/>
    <cellStyle name="Percent [2]" xfId="5764" xr:uid="{00000000-0005-0000-0000-00005F340000}"/>
    <cellStyle name="Percent [2] 2" xfId="5765" xr:uid="{00000000-0005-0000-0000-000060340000}"/>
    <cellStyle name="Percent [2] 2 2" xfId="14329" xr:uid="{00000000-0005-0000-0000-000061340000}"/>
    <cellStyle name="Percent [2] 3" xfId="14330" xr:uid="{00000000-0005-0000-0000-000062340000}"/>
    <cellStyle name="Percent [2] 4" xfId="14331" xr:uid="{00000000-0005-0000-0000-000063340000}"/>
    <cellStyle name="Percent 1" xfId="14332" xr:uid="{00000000-0005-0000-0000-000064340000}"/>
    <cellStyle name="Percent 2" xfId="5766" xr:uid="{00000000-0005-0000-0000-000065340000}"/>
    <cellStyle name="Percent 2 2" xfId="5767" xr:uid="{00000000-0005-0000-0000-000066340000}"/>
    <cellStyle name="Percent 3" xfId="6521" xr:uid="{00000000-0005-0000-0000-000067340000}"/>
    <cellStyle name="Percent 3 2" xfId="14333" xr:uid="{00000000-0005-0000-0000-000068340000}"/>
    <cellStyle name="Percent 4" xfId="14334" xr:uid="{00000000-0005-0000-0000-000069340000}"/>
    <cellStyle name="Percent 5" xfId="14335" xr:uid="{00000000-0005-0000-0000-00006A340000}"/>
    <cellStyle name="Percent 6" xfId="14336" xr:uid="{00000000-0005-0000-0000-00006B340000}"/>
    <cellStyle name="Percent 7" xfId="14337" xr:uid="{00000000-0005-0000-0000-00006C340000}"/>
    <cellStyle name="Percent 8" xfId="14338" xr:uid="{00000000-0005-0000-0000-00006D340000}"/>
    <cellStyle name="Percent 9" xfId="14339" xr:uid="{00000000-0005-0000-0000-00006E340000}"/>
    <cellStyle name="Percent_#6 Temps &amp; Contractors" xfId="14340" xr:uid="{00000000-0005-0000-0000-00006F340000}"/>
    <cellStyle name="Preliminary_Data" xfId="5768" xr:uid="{00000000-0005-0000-0000-000070340000}"/>
    <cellStyle name="PrePop Currency (0)" xfId="5769" xr:uid="{00000000-0005-0000-0000-000071340000}"/>
    <cellStyle name="PrePop Currency (0) 2" xfId="5770" xr:uid="{00000000-0005-0000-0000-000072340000}"/>
    <cellStyle name="PrePop Currency (0) 2 2" xfId="14341" xr:uid="{00000000-0005-0000-0000-000073340000}"/>
    <cellStyle name="PrePop Currency (0) 3" xfId="14342" xr:uid="{00000000-0005-0000-0000-000074340000}"/>
    <cellStyle name="PrePop Currency (2)" xfId="5771" xr:uid="{00000000-0005-0000-0000-000075340000}"/>
    <cellStyle name="PrePop Currency (2) 2" xfId="14343" xr:uid="{00000000-0005-0000-0000-000076340000}"/>
    <cellStyle name="PrePop Currency (2) 3" xfId="14344" xr:uid="{00000000-0005-0000-0000-000077340000}"/>
    <cellStyle name="PrePop Units (0)" xfId="5772" xr:uid="{00000000-0005-0000-0000-000078340000}"/>
    <cellStyle name="PrePop Units (0) 2" xfId="5773" xr:uid="{00000000-0005-0000-0000-000079340000}"/>
    <cellStyle name="PrePop Units (0) 2 2" xfId="14345" xr:uid="{00000000-0005-0000-0000-00007A340000}"/>
    <cellStyle name="PrePop Units (0) 3" xfId="14346" xr:uid="{00000000-0005-0000-0000-00007B340000}"/>
    <cellStyle name="PrePop Units (1)" xfId="5774" xr:uid="{00000000-0005-0000-0000-00007C340000}"/>
    <cellStyle name="PrePop Units (1) 2" xfId="14347" xr:uid="{00000000-0005-0000-0000-00007D340000}"/>
    <cellStyle name="PrePop Units (1) 3" xfId="14348" xr:uid="{00000000-0005-0000-0000-00007E340000}"/>
    <cellStyle name="PrePop Units (2)" xfId="5775" xr:uid="{00000000-0005-0000-0000-00007F340000}"/>
    <cellStyle name="PrePop Units (2) 2" xfId="14349" xr:uid="{00000000-0005-0000-0000-000080340000}"/>
    <cellStyle name="PrePop Units (2) 3" xfId="14350" xr:uid="{00000000-0005-0000-0000-000081340000}"/>
    <cellStyle name="Prices_Data" xfId="5776" xr:uid="{00000000-0005-0000-0000-000082340000}"/>
    <cellStyle name="PSChar" xfId="5777" xr:uid="{00000000-0005-0000-0000-000083340000}"/>
    <cellStyle name="PSChar 2" xfId="14351" xr:uid="{00000000-0005-0000-0000-000084340000}"/>
    <cellStyle name="PSChar 3" xfId="14352" xr:uid="{00000000-0005-0000-0000-000085340000}"/>
    <cellStyle name="PSDate" xfId="5778" xr:uid="{00000000-0005-0000-0000-000086340000}"/>
    <cellStyle name="PSDate 2" xfId="14353" xr:uid="{00000000-0005-0000-0000-000087340000}"/>
    <cellStyle name="PSDate 3" xfId="14354" xr:uid="{00000000-0005-0000-0000-000088340000}"/>
    <cellStyle name="PSDec" xfId="5779" xr:uid="{00000000-0005-0000-0000-000089340000}"/>
    <cellStyle name="PSDec 2" xfId="14355" xr:uid="{00000000-0005-0000-0000-00008A340000}"/>
    <cellStyle name="PSDec 3" xfId="14356" xr:uid="{00000000-0005-0000-0000-00008B340000}"/>
    <cellStyle name="PSHeading" xfId="5780" xr:uid="{00000000-0005-0000-0000-00008C340000}"/>
    <cellStyle name="PSHeading 2" xfId="14357" xr:uid="{00000000-0005-0000-0000-00008D340000}"/>
    <cellStyle name="PSHeading 3" xfId="14358" xr:uid="{00000000-0005-0000-0000-00008E340000}"/>
    <cellStyle name="PSInt" xfId="5781" xr:uid="{00000000-0005-0000-0000-00008F340000}"/>
    <cellStyle name="PSInt 2" xfId="14359" xr:uid="{00000000-0005-0000-0000-000090340000}"/>
    <cellStyle name="PSInt 3" xfId="14360" xr:uid="{00000000-0005-0000-0000-000091340000}"/>
    <cellStyle name="PSSpacer" xfId="5782" xr:uid="{00000000-0005-0000-0000-000092340000}"/>
    <cellStyle name="PSSpacer 2" xfId="14361" xr:uid="{00000000-0005-0000-0000-000093340000}"/>
    <cellStyle name="PSSpacer 3" xfId="14362" xr:uid="{00000000-0005-0000-0000-000094340000}"/>
    <cellStyle name="R?" xfId="5783" xr:uid="{00000000-0005-0000-0000-000095340000}"/>
    <cellStyle name="R? 2" xfId="14363" xr:uid="{00000000-0005-0000-0000-000096340000}"/>
    <cellStyle name="Result" xfId="14364" xr:uid="{00000000-0005-0000-0000-000097340000}"/>
    <cellStyle name="Result2" xfId="14365" xr:uid="{00000000-0005-0000-0000-000098340000}"/>
    <cellStyle name="s]_x000d__x000a_;load=rrtsklst.exe_x000d__x000a_Beep=yes_x000d__x000a_NullPort=None_x000d__x000a_BorderWidth=3_x000d__x000a_CursorBlinkRate=530_x000d__x000a_DoubleClickSpeed=452_x000d__x000a_Programs=com" xfId="5784" xr:uid="{00000000-0005-0000-0000-000099340000}"/>
    <cellStyle name="s]_x000d__x000a_;load=rrtsklst.exe_x000d__x000a_Beep=yes_x000d__x000a_NullPort=None_x000d__x000a_BorderWidth=3_x000d__x000a_CursorBlinkRate=530_x000d__x000a_DoubleClickSpeed=452_x000d__x000a_Programs=com 2" xfId="14366" xr:uid="{00000000-0005-0000-0000-00009A340000}"/>
    <cellStyle name="s]_x000d__x000a_;load=rrtsklst.exe_x000d__x000a_Beep=yes_x000d__x000a_NullPort=None_x000d__x000a_BorderWidth=3_x000d__x000a_CursorBlinkRate=530_x000d__x000a_DoubleClickSpeed=452_x000d__x000a_Programs=com 3" xfId="14367" xr:uid="{00000000-0005-0000-0000-00009B340000}"/>
    <cellStyle name="s]_x000d__x000a_;load=rrtsklst.exe_x000d__x000a_Beep=yes_x000d__x000a_NullPort=None_x000d__x000a_BorderWidth=3_x000d__x000a_CursorBlinkRate=530_x000d__x000a_DoubleClickSpeed=452_x000d__x000a_Programs=com_FTA_Sep_2011" xfId="14368" xr:uid="{00000000-0005-0000-0000-00009C340000}"/>
    <cellStyle name="s]_x000d__x000a_load=_x000d__x000a_run=_x000d__x000a_NullPort=None_x000d__x000a_device=Epson FX-1170,EPSON9,LPT1:_x000d__x000a__x000d__x000a_[Desktop]_x000d__x000a_Wallpaper=C:\WIN95\SKY.BMP_x000d__x000a_TileWallpap" xfId="5785" xr:uid="{00000000-0005-0000-0000-00009D340000}"/>
    <cellStyle name="s]_x000d__x000a_load=_x000d__x000a_run=_x000d__x000a_NullPort=None_x000d__x000a_device=Epson FX-1170,EPSON9,LPT1:_x000d__x000a__x000d__x000a_[Desktop]_x000d__x000a_Wallpaper=C:\WIN95\SKY.BMP_x000d__x000a_TileWallpap 2" xfId="14369" xr:uid="{00000000-0005-0000-0000-00009E340000}"/>
    <cellStyle name="s]_x000d__x000a_load=_x000d__x000a_run=_x000d__x000a_NullPort=None_x000d__x000a_device=Epson FX-1170,EPSON9,LPT1:_x000d__x000a__x000d__x000a_[Desktop]_x000d__x000a_Wallpaper=C:\WIN95\SKY.BMP_x000d__x000a_TileWallpap_FTA_Sep_2011" xfId="14370" xr:uid="{00000000-0005-0000-0000-00009F340000}"/>
    <cellStyle name="S0" xfId="5786" xr:uid="{00000000-0005-0000-0000-0000A0340000}"/>
    <cellStyle name="S0 2" xfId="14371" xr:uid="{00000000-0005-0000-0000-0000A1340000}"/>
    <cellStyle name="S1" xfId="5787" xr:uid="{00000000-0005-0000-0000-0000A2340000}"/>
    <cellStyle name="S1 2" xfId="5788" xr:uid="{00000000-0005-0000-0000-0000A3340000}"/>
    <cellStyle name="S10" xfId="5789" xr:uid="{00000000-0005-0000-0000-0000A4340000}"/>
    <cellStyle name="S10 65" xfId="5790" xr:uid="{00000000-0005-0000-0000-0000A5340000}"/>
    <cellStyle name="S2" xfId="5791" xr:uid="{00000000-0005-0000-0000-0000A6340000}"/>
    <cellStyle name="S2 2" xfId="5792" xr:uid="{00000000-0005-0000-0000-0000A7340000}"/>
    <cellStyle name="S3" xfId="5793" xr:uid="{00000000-0005-0000-0000-0000A8340000}"/>
    <cellStyle name="S3 2" xfId="5794" xr:uid="{00000000-0005-0000-0000-0000A9340000}"/>
    <cellStyle name="S4" xfId="5795" xr:uid="{00000000-0005-0000-0000-0000AA340000}"/>
    <cellStyle name="S4 2" xfId="5796" xr:uid="{00000000-0005-0000-0000-0000AB340000}"/>
    <cellStyle name="S5" xfId="5797" xr:uid="{00000000-0005-0000-0000-0000AC340000}"/>
    <cellStyle name="S5 2" xfId="5798" xr:uid="{00000000-0005-0000-0000-0000AD340000}"/>
    <cellStyle name="S6" xfId="5799" xr:uid="{00000000-0005-0000-0000-0000AE340000}"/>
    <cellStyle name="S6 2" xfId="5800" xr:uid="{00000000-0005-0000-0000-0000AF340000}"/>
    <cellStyle name="S7" xfId="5801" xr:uid="{00000000-0005-0000-0000-0000B0340000}"/>
    <cellStyle name="S7 2" xfId="5802" xr:uid="{00000000-0005-0000-0000-0000B1340000}"/>
    <cellStyle name="S8" xfId="5803" xr:uid="{00000000-0005-0000-0000-0000B2340000}"/>
    <cellStyle name="S8 2" xfId="5804" xr:uid="{00000000-0005-0000-0000-0000B3340000}"/>
    <cellStyle name="S9" xfId="5805" xr:uid="{00000000-0005-0000-0000-0000B4340000}"/>
    <cellStyle name="S9 2" xfId="5806" xr:uid="{00000000-0005-0000-0000-0000B5340000}"/>
    <cellStyle name="SAPBEXaggData" xfId="14372" xr:uid="{00000000-0005-0000-0000-0000B6340000}"/>
    <cellStyle name="SAPBEXaggDataEmph" xfId="14373" xr:uid="{00000000-0005-0000-0000-0000B7340000}"/>
    <cellStyle name="SAPBEXaggItem" xfId="14374" xr:uid="{00000000-0005-0000-0000-0000B8340000}"/>
    <cellStyle name="SAPBEXaggItemX" xfId="14375" xr:uid="{00000000-0005-0000-0000-0000B9340000}"/>
    <cellStyle name="SAPBEXchaText" xfId="14376" xr:uid="{00000000-0005-0000-0000-0000BA340000}"/>
    <cellStyle name="SAPBEXexcBad7" xfId="14377" xr:uid="{00000000-0005-0000-0000-0000BB340000}"/>
    <cellStyle name="SAPBEXexcBad8" xfId="14378" xr:uid="{00000000-0005-0000-0000-0000BC340000}"/>
    <cellStyle name="SAPBEXexcBad9" xfId="14379" xr:uid="{00000000-0005-0000-0000-0000BD340000}"/>
    <cellStyle name="SAPBEXexcCritical4" xfId="14380" xr:uid="{00000000-0005-0000-0000-0000BE340000}"/>
    <cellStyle name="SAPBEXexcCritical5" xfId="14381" xr:uid="{00000000-0005-0000-0000-0000BF340000}"/>
    <cellStyle name="SAPBEXexcCritical6" xfId="14382" xr:uid="{00000000-0005-0000-0000-0000C0340000}"/>
    <cellStyle name="SAPBEXexcGood1" xfId="14383" xr:uid="{00000000-0005-0000-0000-0000C1340000}"/>
    <cellStyle name="SAPBEXexcGood2" xfId="14384" xr:uid="{00000000-0005-0000-0000-0000C2340000}"/>
    <cellStyle name="SAPBEXexcGood3" xfId="14385" xr:uid="{00000000-0005-0000-0000-0000C3340000}"/>
    <cellStyle name="SAPBEXfilterDrill" xfId="14386" xr:uid="{00000000-0005-0000-0000-0000C4340000}"/>
    <cellStyle name="SAPBEXfilterItem" xfId="14387" xr:uid="{00000000-0005-0000-0000-0000C5340000}"/>
    <cellStyle name="SAPBEXfilterText" xfId="14388" xr:uid="{00000000-0005-0000-0000-0000C6340000}"/>
    <cellStyle name="SAPBEXformats" xfId="14389" xr:uid="{00000000-0005-0000-0000-0000C7340000}"/>
    <cellStyle name="SAPBEXheaderItem" xfId="14390" xr:uid="{00000000-0005-0000-0000-0000C8340000}"/>
    <cellStyle name="SAPBEXheaderText" xfId="14391" xr:uid="{00000000-0005-0000-0000-0000C9340000}"/>
    <cellStyle name="SAPBEXHLevel0" xfId="14392" xr:uid="{00000000-0005-0000-0000-0000CA340000}"/>
    <cellStyle name="SAPBEXHLevel0X" xfId="14393" xr:uid="{00000000-0005-0000-0000-0000CB340000}"/>
    <cellStyle name="SAPBEXHLevel1" xfId="14394" xr:uid="{00000000-0005-0000-0000-0000CC340000}"/>
    <cellStyle name="SAPBEXHLevel1X" xfId="14395" xr:uid="{00000000-0005-0000-0000-0000CD340000}"/>
    <cellStyle name="SAPBEXHLevel2" xfId="14396" xr:uid="{00000000-0005-0000-0000-0000CE340000}"/>
    <cellStyle name="SAPBEXHLevel2X" xfId="14397" xr:uid="{00000000-0005-0000-0000-0000CF340000}"/>
    <cellStyle name="SAPBEXHLevel3" xfId="14398" xr:uid="{00000000-0005-0000-0000-0000D0340000}"/>
    <cellStyle name="SAPBEXHLevel3X" xfId="14399" xr:uid="{00000000-0005-0000-0000-0000D1340000}"/>
    <cellStyle name="SAPBEXresData" xfId="14400" xr:uid="{00000000-0005-0000-0000-0000D2340000}"/>
    <cellStyle name="SAPBEXresDataEmph" xfId="14401" xr:uid="{00000000-0005-0000-0000-0000D3340000}"/>
    <cellStyle name="SAPBEXresItem" xfId="14402" xr:uid="{00000000-0005-0000-0000-0000D4340000}"/>
    <cellStyle name="SAPBEXresItemX" xfId="14403" xr:uid="{00000000-0005-0000-0000-0000D5340000}"/>
    <cellStyle name="SAPBEXstdData" xfId="14404" xr:uid="{00000000-0005-0000-0000-0000D6340000}"/>
    <cellStyle name="SAPBEXstdDataEmph" xfId="14405" xr:uid="{00000000-0005-0000-0000-0000D7340000}"/>
    <cellStyle name="SAPBEXstdItem" xfId="14406" xr:uid="{00000000-0005-0000-0000-0000D8340000}"/>
    <cellStyle name="SAPBEXstdItemX" xfId="14407" xr:uid="{00000000-0005-0000-0000-0000D9340000}"/>
    <cellStyle name="SAPBEXtitle" xfId="14408" xr:uid="{00000000-0005-0000-0000-0000DA340000}"/>
    <cellStyle name="SAPBEXundefined" xfId="14409" xr:uid="{00000000-0005-0000-0000-0000DB340000}"/>
    <cellStyle name="sche|" xfId="14410" xr:uid="{00000000-0005-0000-0000-0000DC340000}"/>
    <cellStyle name="sche|_x0005_" xfId="5807" xr:uid="{00000000-0005-0000-0000-0000DD340000}"/>
    <cellStyle name="Separador de milhares [0]_Person" xfId="14411" xr:uid="{00000000-0005-0000-0000-0000DE340000}"/>
    <cellStyle name="Separador de milhares_Person" xfId="14412" xr:uid="{00000000-0005-0000-0000-0000DF340000}"/>
    <cellStyle name="Sheet Title" xfId="5808" xr:uid="{00000000-0005-0000-0000-0000E0340000}"/>
    <cellStyle name="Sheet Title 2" xfId="5809" xr:uid="{00000000-0005-0000-0000-0000E1340000}"/>
    <cellStyle name="Sheet Title 2 2" xfId="5810" xr:uid="{00000000-0005-0000-0000-0000E2340000}"/>
    <cellStyle name="Sheet Title 2 2 2" xfId="5811" xr:uid="{00000000-0005-0000-0000-0000E3340000}"/>
    <cellStyle name="Sheet Title 2 2 2 2" xfId="7322" xr:uid="{00000000-0005-0000-0000-0000E4340000}"/>
    <cellStyle name="Sheet Title 2 2 2_Ввод в 2015г посл." xfId="7323" xr:uid="{00000000-0005-0000-0000-0000E5340000}"/>
    <cellStyle name="Sheet Title 2 2 3" xfId="7324" xr:uid="{00000000-0005-0000-0000-0000E6340000}"/>
    <cellStyle name="Sheet Title 2 2_Ввод в 2015г посл." xfId="7325" xr:uid="{00000000-0005-0000-0000-0000E7340000}"/>
    <cellStyle name="Sheet Title 2 3" xfId="5812" xr:uid="{00000000-0005-0000-0000-0000E8340000}"/>
    <cellStyle name="Sheet Title 2 3 2" xfId="7326" xr:uid="{00000000-0005-0000-0000-0000E9340000}"/>
    <cellStyle name="Sheet Title 2 3_Ввод в 2015г посл." xfId="7327" xr:uid="{00000000-0005-0000-0000-0000EA340000}"/>
    <cellStyle name="Sheet Title 2 4" xfId="7328" xr:uid="{00000000-0005-0000-0000-0000EB340000}"/>
    <cellStyle name="Sheet Title 2_Ввод в 2013г_пос_146" xfId="5813" xr:uid="{00000000-0005-0000-0000-0000EC340000}"/>
    <cellStyle name="Sheet Title 3" xfId="5814" xr:uid="{00000000-0005-0000-0000-0000ED340000}"/>
    <cellStyle name="Sheet Title 3 2" xfId="5815" xr:uid="{00000000-0005-0000-0000-0000EE340000}"/>
    <cellStyle name="Sheet Title 3 2 2" xfId="7329" xr:uid="{00000000-0005-0000-0000-0000EF340000}"/>
    <cellStyle name="Sheet Title 3 2_Ввод в 2015г посл." xfId="7330" xr:uid="{00000000-0005-0000-0000-0000F0340000}"/>
    <cellStyle name="Sheet Title 3 3" xfId="7331" xr:uid="{00000000-0005-0000-0000-0000F1340000}"/>
    <cellStyle name="Sheet Title 3_Ввод в 2015г посл." xfId="7332" xr:uid="{00000000-0005-0000-0000-0000F2340000}"/>
    <cellStyle name="Sheet Title 4" xfId="14413" xr:uid="{00000000-0005-0000-0000-0000F3340000}"/>
    <cellStyle name="Sheet Title_база" xfId="5816" xr:uid="{00000000-0005-0000-0000-0000F4340000}"/>
    <cellStyle name="Sl_ Sl_ S퀬P Sl_ Sl_ Sl_ Sl_ Sl_ " xfId="14414" xr:uid="{00000000-0005-0000-0000-0000F5340000}"/>
    <cellStyle name="STANDARD" xfId="5817" xr:uid="{00000000-0005-0000-0000-0000F6340000}"/>
    <cellStyle name="STANDARD 2" xfId="14415" xr:uid="{00000000-0005-0000-0000-0000F7340000}"/>
    <cellStyle name="STANDARD 3" xfId="14416" xr:uid="{00000000-0005-0000-0000-0000F8340000}"/>
    <cellStyle name="Standard_COST INPUT SHEET" xfId="14417" xr:uid="{00000000-0005-0000-0000-0000F9340000}"/>
    <cellStyle name="Standard2" xfId="14418" xr:uid="{00000000-0005-0000-0000-0000FA340000}"/>
    <cellStyle name="Style 1" xfId="5818" xr:uid="{00000000-0005-0000-0000-0000FB340000}"/>
    <cellStyle name="Style 2" xfId="14419" xr:uid="{00000000-0005-0000-0000-0000FC340000}"/>
    <cellStyle name="subhead" xfId="5819" xr:uid="{00000000-0005-0000-0000-0000FD340000}"/>
    <cellStyle name="subhead 2" xfId="14420" xr:uid="{00000000-0005-0000-0000-0000FE340000}"/>
    <cellStyle name="Sum" xfId="14421" xr:uid="{00000000-0005-0000-0000-0000FF340000}"/>
    <cellStyle name="Sum %of HV" xfId="14422" xr:uid="{00000000-0005-0000-0000-000000350000}"/>
    <cellStyle name="TableStyleLight1" xfId="7333" xr:uid="{00000000-0005-0000-0000-000001350000}"/>
    <cellStyle name="Text Indent A" xfId="5820" xr:uid="{00000000-0005-0000-0000-000002350000}"/>
    <cellStyle name="Text Indent A 2" xfId="14423" xr:uid="{00000000-0005-0000-0000-000003350000}"/>
    <cellStyle name="Text Indent B" xfId="5821" xr:uid="{00000000-0005-0000-0000-000004350000}"/>
    <cellStyle name="Text Indent B 2" xfId="14424" xr:uid="{00000000-0005-0000-0000-000005350000}"/>
    <cellStyle name="Text Indent B 3" xfId="14425" xr:uid="{00000000-0005-0000-0000-000006350000}"/>
    <cellStyle name="Text Indent C" xfId="5822" xr:uid="{00000000-0005-0000-0000-000007350000}"/>
    <cellStyle name="Text Indent C 2" xfId="5823" xr:uid="{00000000-0005-0000-0000-000008350000}"/>
    <cellStyle name="Text Indent C 2 2" xfId="14426" xr:uid="{00000000-0005-0000-0000-000009350000}"/>
    <cellStyle name="Text Indent C 3" xfId="14427" xr:uid="{00000000-0005-0000-0000-00000A350000}"/>
    <cellStyle name="þ_x001d_ð'&amp;Oy?Hy9_x0008__x000f__x0007_æ_x0007__x0007__x0001__x0001_" xfId="14428" xr:uid="{00000000-0005-0000-0000-00000B350000}"/>
    <cellStyle name="time" xfId="14429" xr:uid="{00000000-0005-0000-0000-00000C350000}"/>
    <cellStyle name="Title" xfId="5824" xr:uid="{00000000-0005-0000-0000-00000D350000}"/>
    <cellStyle name="Title 2" xfId="14430" xr:uid="{00000000-0005-0000-0000-00000E350000}"/>
    <cellStyle name="Title 3" xfId="14431" xr:uid="{00000000-0005-0000-0000-00000F350000}"/>
    <cellStyle name="Total" xfId="5825" xr:uid="{00000000-0005-0000-0000-000010350000}"/>
    <cellStyle name="Total 2" xfId="5826" xr:uid="{00000000-0005-0000-0000-000011350000}"/>
    <cellStyle name="Total 2 2" xfId="7334" xr:uid="{00000000-0005-0000-0000-000012350000}"/>
    <cellStyle name="Total 3" xfId="5827" xr:uid="{00000000-0005-0000-0000-000013350000}"/>
    <cellStyle name="Total_12 книга1" xfId="14432" xr:uid="{00000000-0005-0000-0000-000014350000}"/>
    <cellStyle name="Underline 2" xfId="14433" xr:uid="{00000000-0005-0000-0000-000015350000}"/>
    <cellStyle name="UR" xfId="14434" xr:uid="{00000000-0005-0000-0000-000016350000}"/>
    <cellStyle name="Vehicle_Benchmark" xfId="5828" xr:uid="{00000000-0005-0000-0000-000017350000}"/>
    <cellStyle name="Version_Header" xfId="5829" xr:uid="{00000000-0005-0000-0000-000018350000}"/>
    <cellStyle name="Volumes_Data" xfId="5830" xr:uid="{00000000-0005-0000-0000-000019350000}"/>
    <cellStyle name="W?hrung [0]_35ERI8T2gbIEMixb4v26icuOo" xfId="5831" xr:uid="{00000000-0005-0000-0000-00001A350000}"/>
    <cellStyle name="W?hrung_35ERI8T2gbIEMixb4v26icuOo" xfId="5832" xr:uid="{00000000-0005-0000-0000-00001B350000}"/>
    <cellStyle name="Währung_Suggested 1810 v20" xfId="14435" xr:uid="{00000000-0005-0000-0000-00001C350000}"/>
    <cellStyle name="Warning Text" xfId="5833" xr:uid="{00000000-0005-0000-0000-00001D350000}"/>
    <cellStyle name="Warning Text 2" xfId="5834" xr:uid="{00000000-0005-0000-0000-00001E350000}"/>
    <cellStyle name="Warning Text 2 2" xfId="5835" xr:uid="{00000000-0005-0000-0000-00001F350000}"/>
    <cellStyle name="Warning Text 2 2 2" xfId="5836" xr:uid="{00000000-0005-0000-0000-000020350000}"/>
    <cellStyle name="Warning Text 2 2 2 2" xfId="7335" xr:uid="{00000000-0005-0000-0000-000021350000}"/>
    <cellStyle name="Warning Text 2 2 2_Ввод в 2015г посл." xfId="7336" xr:uid="{00000000-0005-0000-0000-000022350000}"/>
    <cellStyle name="Warning Text 2 2 3" xfId="7337" xr:uid="{00000000-0005-0000-0000-000023350000}"/>
    <cellStyle name="Warning Text 2 2_Ввод в 2015г посл." xfId="7338" xr:uid="{00000000-0005-0000-0000-000024350000}"/>
    <cellStyle name="Warning Text 2 3" xfId="5837" xr:uid="{00000000-0005-0000-0000-000025350000}"/>
    <cellStyle name="Warning Text 2 3 2" xfId="7339" xr:uid="{00000000-0005-0000-0000-000026350000}"/>
    <cellStyle name="Warning Text 2 3_Ввод в 2015г посл." xfId="7340" xr:uid="{00000000-0005-0000-0000-000027350000}"/>
    <cellStyle name="Warning Text 2 4" xfId="7341" xr:uid="{00000000-0005-0000-0000-000028350000}"/>
    <cellStyle name="Warning Text 2_Ввод в 2013г_пос_146" xfId="5838" xr:uid="{00000000-0005-0000-0000-000029350000}"/>
    <cellStyle name="Warning Text 3" xfId="5839" xr:uid="{00000000-0005-0000-0000-00002A350000}"/>
    <cellStyle name="Warning Text 3 2" xfId="5840" xr:uid="{00000000-0005-0000-0000-00002B350000}"/>
    <cellStyle name="Warning Text 3 2 2" xfId="7342" xr:uid="{00000000-0005-0000-0000-00002C350000}"/>
    <cellStyle name="Warning Text 3 2_Ввод в 2015г посл." xfId="7343" xr:uid="{00000000-0005-0000-0000-00002D350000}"/>
    <cellStyle name="Warning Text 3 3" xfId="7344" xr:uid="{00000000-0005-0000-0000-00002E350000}"/>
    <cellStyle name="Warning Text 3_Ввод в 2015г посл." xfId="7345" xr:uid="{00000000-0005-0000-0000-00002F350000}"/>
    <cellStyle name="Warning Text_база" xfId="5841" xr:uid="{00000000-0005-0000-0000-000030350000}"/>
    <cellStyle name="WriteOnce" xfId="14436" xr:uid="{00000000-0005-0000-0000-000031350000}"/>
    <cellStyle name="WriteOnce K" xfId="14437" xr:uid="{00000000-0005-0000-0000-000032350000}"/>
    <cellStyle name="WriteOnce_RONA 02" xfId="14438" xr:uid="{00000000-0005-0000-0000-000033350000}"/>
    <cellStyle name="Wдhrung [0]_Software Project Status" xfId="5842" xr:uid="{00000000-0005-0000-0000-000034350000}"/>
    <cellStyle name="Wдhrung_Software Project Status" xfId="5843" xr:uid="{00000000-0005-0000-0000-000035350000}"/>
    <cellStyle name="Wไhrung [0]_35ERI8T2gbIEMixb4v26icuOo" xfId="5844" xr:uid="{00000000-0005-0000-0000-000036350000}"/>
    <cellStyle name="Wไhrung_35ERI8T2gbIEMixb4v26icuOo" xfId="5845" xr:uid="{00000000-0005-0000-0000-000037350000}"/>
    <cellStyle name="W鋒rung [0]_35ERI8T2gbIEMixb4v26icuOo" xfId="14439" xr:uid="{00000000-0005-0000-0000-000038350000}"/>
    <cellStyle name="W鋒rung_35ERI8T2gbIEMixb4v26icuOo" xfId="14440" xr:uid="{00000000-0005-0000-0000-000039350000}"/>
    <cellStyle name="XLS'|t" xfId="14441" xr:uid="{00000000-0005-0000-0000-00003A350000}"/>
    <cellStyle name="XLS'|_x0005_t" xfId="5846" xr:uid="{00000000-0005-0000-0000-00003B350000}"/>
    <cellStyle name="Year" xfId="14442" xr:uid="{00000000-0005-0000-0000-00003C350000}"/>
    <cellStyle name="Акцент1 10" xfId="14443" xr:uid="{00000000-0005-0000-0000-00003D350000}"/>
    <cellStyle name="Акцент1 11" xfId="14444" xr:uid="{00000000-0005-0000-0000-00003E350000}"/>
    <cellStyle name="Акцент1 12" xfId="14445" xr:uid="{00000000-0005-0000-0000-00003F350000}"/>
    <cellStyle name="Акцент1 13" xfId="14446" xr:uid="{00000000-0005-0000-0000-000040350000}"/>
    <cellStyle name="Акцент1 14" xfId="14447" xr:uid="{00000000-0005-0000-0000-000041350000}"/>
    <cellStyle name="Акцент1 15" xfId="14448" xr:uid="{00000000-0005-0000-0000-000042350000}"/>
    <cellStyle name="Акцент1 2" xfId="5847" xr:uid="{00000000-0005-0000-0000-000043350000}"/>
    <cellStyle name="Акцент1 2 10" xfId="14449" xr:uid="{00000000-0005-0000-0000-000044350000}"/>
    <cellStyle name="Акцент1 2 11" xfId="14450" xr:uid="{00000000-0005-0000-0000-000045350000}"/>
    <cellStyle name="Акцент1 2 12" xfId="14451" xr:uid="{00000000-0005-0000-0000-000046350000}"/>
    <cellStyle name="Акцент1 2 13" xfId="14452" xr:uid="{00000000-0005-0000-0000-000047350000}"/>
    <cellStyle name="Акцент1 2 2" xfId="14453" xr:uid="{00000000-0005-0000-0000-000048350000}"/>
    <cellStyle name="Акцент1 2 2 2" xfId="14454" xr:uid="{00000000-0005-0000-0000-000049350000}"/>
    <cellStyle name="Акцент1 2 2 3" xfId="14455" xr:uid="{00000000-0005-0000-0000-00004A350000}"/>
    <cellStyle name="Акцент1 2 2 4" xfId="14456" xr:uid="{00000000-0005-0000-0000-00004B350000}"/>
    <cellStyle name="Акцент1 2 2_ДОЛГ ПРОИЗ-ВА" xfId="14457" xr:uid="{00000000-0005-0000-0000-00004C350000}"/>
    <cellStyle name="Акцент1 2 3" xfId="14458" xr:uid="{00000000-0005-0000-0000-00004D350000}"/>
    <cellStyle name="Акцент1 2 4" xfId="14459" xr:uid="{00000000-0005-0000-0000-00004E350000}"/>
    <cellStyle name="Акцент1 2 5" xfId="14460" xr:uid="{00000000-0005-0000-0000-00004F350000}"/>
    <cellStyle name="Акцент1 2 6" xfId="14461" xr:uid="{00000000-0005-0000-0000-000050350000}"/>
    <cellStyle name="Акцент1 2 7" xfId="14462" xr:uid="{00000000-0005-0000-0000-000051350000}"/>
    <cellStyle name="Акцент1 2 8" xfId="14463" xr:uid="{00000000-0005-0000-0000-000052350000}"/>
    <cellStyle name="Акцент1 2 9" xfId="14464" xr:uid="{00000000-0005-0000-0000-000053350000}"/>
    <cellStyle name="Акцент1 2_2011" xfId="14465" xr:uid="{00000000-0005-0000-0000-000054350000}"/>
    <cellStyle name="Акцент1 3" xfId="5848" xr:uid="{00000000-0005-0000-0000-000055350000}"/>
    <cellStyle name="Акцент1 4" xfId="14466" xr:uid="{00000000-0005-0000-0000-000056350000}"/>
    <cellStyle name="Акцент1 5" xfId="14467" xr:uid="{00000000-0005-0000-0000-000057350000}"/>
    <cellStyle name="Акцент1 6" xfId="14468" xr:uid="{00000000-0005-0000-0000-000058350000}"/>
    <cellStyle name="Акцент1 7" xfId="14469" xr:uid="{00000000-0005-0000-0000-000059350000}"/>
    <cellStyle name="Акцент1 8" xfId="14470" xr:uid="{00000000-0005-0000-0000-00005A350000}"/>
    <cellStyle name="Акцент1 9" xfId="14471" xr:uid="{00000000-0005-0000-0000-00005B350000}"/>
    <cellStyle name="Акцент2 10" xfId="14472" xr:uid="{00000000-0005-0000-0000-00005C350000}"/>
    <cellStyle name="Акцент2 11" xfId="14473" xr:uid="{00000000-0005-0000-0000-00005D350000}"/>
    <cellStyle name="Акцент2 12" xfId="14474" xr:uid="{00000000-0005-0000-0000-00005E350000}"/>
    <cellStyle name="Акцент2 13" xfId="14475" xr:uid="{00000000-0005-0000-0000-00005F350000}"/>
    <cellStyle name="Акцент2 14" xfId="14476" xr:uid="{00000000-0005-0000-0000-000060350000}"/>
    <cellStyle name="Акцент2 15" xfId="14477" xr:uid="{00000000-0005-0000-0000-000061350000}"/>
    <cellStyle name="Акцент2 2" xfId="5849" xr:uid="{00000000-0005-0000-0000-000062350000}"/>
    <cellStyle name="Акцент2 2 10" xfId="14478" xr:uid="{00000000-0005-0000-0000-000063350000}"/>
    <cellStyle name="Акцент2 2 11" xfId="14479" xr:uid="{00000000-0005-0000-0000-000064350000}"/>
    <cellStyle name="Акцент2 2 12" xfId="14480" xr:uid="{00000000-0005-0000-0000-000065350000}"/>
    <cellStyle name="Акцент2 2 13" xfId="14481" xr:uid="{00000000-0005-0000-0000-000066350000}"/>
    <cellStyle name="Акцент2 2 2" xfId="14482" xr:uid="{00000000-0005-0000-0000-000067350000}"/>
    <cellStyle name="Акцент2 2 2 2" xfId="14483" xr:uid="{00000000-0005-0000-0000-000068350000}"/>
    <cellStyle name="Акцент2 2 2 3" xfId="14484" xr:uid="{00000000-0005-0000-0000-000069350000}"/>
    <cellStyle name="Акцент2 2 2 4" xfId="14485" xr:uid="{00000000-0005-0000-0000-00006A350000}"/>
    <cellStyle name="Акцент2 2 2_ДОЛГ ПРОИЗ-ВА" xfId="14486" xr:uid="{00000000-0005-0000-0000-00006B350000}"/>
    <cellStyle name="Акцент2 2 3" xfId="14487" xr:uid="{00000000-0005-0000-0000-00006C350000}"/>
    <cellStyle name="Акцент2 2 4" xfId="14488" xr:uid="{00000000-0005-0000-0000-00006D350000}"/>
    <cellStyle name="Акцент2 2 5" xfId="14489" xr:uid="{00000000-0005-0000-0000-00006E350000}"/>
    <cellStyle name="Акцент2 2 6" xfId="14490" xr:uid="{00000000-0005-0000-0000-00006F350000}"/>
    <cellStyle name="Акцент2 2 7" xfId="14491" xr:uid="{00000000-0005-0000-0000-000070350000}"/>
    <cellStyle name="Акцент2 2 8" xfId="14492" xr:uid="{00000000-0005-0000-0000-000071350000}"/>
    <cellStyle name="Акцент2 2 9" xfId="14493" xr:uid="{00000000-0005-0000-0000-000072350000}"/>
    <cellStyle name="Акцент2 2_2011" xfId="14494" xr:uid="{00000000-0005-0000-0000-000073350000}"/>
    <cellStyle name="Акцент2 3" xfId="5850" xr:uid="{00000000-0005-0000-0000-000074350000}"/>
    <cellStyle name="Акцент2 4" xfId="14495" xr:uid="{00000000-0005-0000-0000-000075350000}"/>
    <cellStyle name="Акцент2 5" xfId="14496" xr:uid="{00000000-0005-0000-0000-000076350000}"/>
    <cellStyle name="Акцент2 6" xfId="14497" xr:uid="{00000000-0005-0000-0000-000077350000}"/>
    <cellStyle name="Акцент2 7" xfId="14498" xr:uid="{00000000-0005-0000-0000-000078350000}"/>
    <cellStyle name="Акцент2 8" xfId="14499" xr:uid="{00000000-0005-0000-0000-000079350000}"/>
    <cellStyle name="Акцент2 9" xfId="14500" xr:uid="{00000000-0005-0000-0000-00007A350000}"/>
    <cellStyle name="Акцент3 10" xfId="14501" xr:uid="{00000000-0005-0000-0000-00007B350000}"/>
    <cellStyle name="Акцент3 11" xfId="14502" xr:uid="{00000000-0005-0000-0000-00007C350000}"/>
    <cellStyle name="Акцент3 12" xfId="14503" xr:uid="{00000000-0005-0000-0000-00007D350000}"/>
    <cellStyle name="Акцент3 13" xfId="14504" xr:uid="{00000000-0005-0000-0000-00007E350000}"/>
    <cellStyle name="Акцент3 14" xfId="14505" xr:uid="{00000000-0005-0000-0000-00007F350000}"/>
    <cellStyle name="Акцент3 15" xfId="14506" xr:uid="{00000000-0005-0000-0000-000080350000}"/>
    <cellStyle name="Акцент3 2" xfId="5851" xr:uid="{00000000-0005-0000-0000-000081350000}"/>
    <cellStyle name="Акцент3 2 10" xfId="14507" xr:uid="{00000000-0005-0000-0000-000082350000}"/>
    <cellStyle name="Акцент3 2 11" xfId="14508" xr:uid="{00000000-0005-0000-0000-000083350000}"/>
    <cellStyle name="Акцент3 2 12" xfId="14509" xr:uid="{00000000-0005-0000-0000-000084350000}"/>
    <cellStyle name="Акцент3 2 13" xfId="14510" xr:uid="{00000000-0005-0000-0000-000085350000}"/>
    <cellStyle name="Акцент3 2 2" xfId="14511" xr:uid="{00000000-0005-0000-0000-000086350000}"/>
    <cellStyle name="Акцент3 2 2 2" xfId="14512" xr:uid="{00000000-0005-0000-0000-000087350000}"/>
    <cellStyle name="Акцент3 2 2 3" xfId="14513" xr:uid="{00000000-0005-0000-0000-000088350000}"/>
    <cellStyle name="Акцент3 2 2 4" xfId="14514" xr:uid="{00000000-0005-0000-0000-000089350000}"/>
    <cellStyle name="Акцент3 2 2_ДОЛГ ПРОИЗ-ВА" xfId="14515" xr:uid="{00000000-0005-0000-0000-00008A350000}"/>
    <cellStyle name="Акцент3 2 3" xfId="14516" xr:uid="{00000000-0005-0000-0000-00008B350000}"/>
    <cellStyle name="Акцент3 2 4" xfId="14517" xr:uid="{00000000-0005-0000-0000-00008C350000}"/>
    <cellStyle name="Акцент3 2 5" xfId="14518" xr:uid="{00000000-0005-0000-0000-00008D350000}"/>
    <cellStyle name="Акцент3 2 6" xfId="14519" xr:uid="{00000000-0005-0000-0000-00008E350000}"/>
    <cellStyle name="Акцент3 2 7" xfId="14520" xr:uid="{00000000-0005-0000-0000-00008F350000}"/>
    <cellStyle name="Акцент3 2 8" xfId="14521" xr:uid="{00000000-0005-0000-0000-000090350000}"/>
    <cellStyle name="Акцент3 2 9" xfId="14522" xr:uid="{00000000-0005-0000-0000-000091350000}"/>
    <cellStyle name="Акцент3 2_2011" xfId="14523" xr:uid="{00000000-0005-0000-0000-000092350000}"/>
    <cellStyle name="Акцент3 3" xfId="5852" xr:uid="{00000000-0005-0000-0000-000093350000}"/>
    <cellStyle name="Акцент3 4" xfId="14524" xr:uid="{00000000-0005-0000-0000-000094350000}"/>
    <cellStyle name="Акцент3 5" xfId="14525" xr:uid="{00000000-0005-0000-0000-000095350000}"/>
    <cellStyle name="Акцент3 6" xfId="14526" xr:uid="{00000000-0005-0000-0000-000096350000}"/>
    <cellStyle name="Акцент3 7" xfId="14527" xr:uid="{00000000-0005-0000-0000-000097350000}"/>
    <cellStyle name="Акцент3 8" xfId="14528" xr:uid="{00000000-0005-0000-0000-000098350000}"/>
    <cellStyle name="Акцент3 9" xfId="14529" xr:uid="{00000000-0005-0000-0000-000099350000}"/>
    <cellStyle name="Акцент4 10" xfId="14530" xr:uid="{00000000-0005-0000-0000-00009A350000}"/>
    <cellStyle name="Акцент4 11" xfId="14531" xr:uid="{00000000-0005-0000-0000-00009B350000}"/>
    <cellStyle name="Акцент4 12" xfId="14532" xr:uid="{00000000-0005-0000-0000-00009C350000}"/>
    <cellStyle name="Акцент4 13" xfId="14533" xr:uid="{00000000-0005-0000-0000-00009D350000}"/>
    <cellStyle name="Акцент4 14" xfId="14534" xr:uid="{00000000-0005-0000-0000-00009E350000}"/>
    <cellStyle name="Акцент4 15" xfId="14535" xr:uid="{00000000-0005-0000-0000-00009F350000}"/>
    <cellStyle name="Акцент4 2" xfId="5853" xr:uid="{00000000-0005-0000-0000-0000A0350000}"/>
    <cellStyle name="Акцент4 2 10" xfId="14536" xr:uid="{00000000-0005-0000-0000-0000A1350000}"/>
    <cellStyle name="Акцент4 2 11" xfId="14537" xr:uid="{00000000-0005-0000-0000-0000A2350000}"/>
    <cellStyle name="Акцент4 2 12" xfId="14538" xr:uid="{00000000-0005-0000-0000-0000A3350000}"/>
    <cellStyle name="Акцент4 2 13" xfId="14539" xr:uid="{00000000-0005-0000-0000-0000A4350000}"/>
    <cellStyle name="Акцент4 2 2" xfId="14540" xr:uid="{00000000-0005-0000-0000-0000A5350000}"/>
    <cellStyle name="Акцент4 2 2 2" xfId="14541" xr:uid="{00000000-0005-0000-0000-0000A6350000}"/>
    <cellStyle name="Акцент4 2 2 3" xfId="14542" xr:uid="{00000000-0005-0000-0000-0000A7350000}"/>
    <cellStyle name="Акцент4 2 2 4" xfId="14543" xr:uid="{00000000-0005-0000-0000-0000A8350000}"/>
    <cellStyle name="Акцент4 2 2_ДОЛГ ПРОИЗ-ВА" xfId="14544" xr:uid="{00000000-0005-0000-0000-0000A9350000}"/>
    <cellStyle name="Акцент4 2 3" xfId="14545" xr:uid="{00000000-0005-0000-0000-0000AA350000}"/>
    <cellStyle name="Акцент4 2 4" xfId="14546" xr:uid="{00000000-0005-0000-0000-0000AB350000}"/>
    <cellStyle name="Акцент4 2 5" xfId="14547" xr:uid="{00000000-0005-0000-0000-0000AC350000}"/>
    <cellStyle name="Акцент4 2 6" xfId="14548" xr:uid="{00000000-0005-0000-0000-0000AD350000}"/>
    <cellStyle name="Акцент4 2 7" xfId="14549" xr:uid="{00000000-0005-0000-0000-0000AE350000}"/>
    <cellStyle name="Акцент4 2 8" xfId="14550" xr:uid="{00000000-0005-0000-0000-0000AF350000}"/>
    <cellStyle name="Акцент4 2 9" xfId="14551" xr:uid="{00000000-0005-0000-0000-0000B0350000}"/>
    <cellStyle name="Акцент4 2_2011" xfId="14552" xr:uid="{00000000-0005-0000-0000-0000B1350000}"/>
    <cellStyle name="Акцент4 3" xfId="5854" xr:uid="{00000000-0005-0000-0000-0000B2350000}"/>
    <cellStyle name="Акцент4 4" xfId="14553" xr:uid="{00000000-0005-0000-0000-0000B3350000}"/>
    <cellStyle name="Акцент4 5" xfId="14554" xr:uid="{00000000-0005-0000-0000-0000B4350000}"/>
    <cellStyle name="Акцент4 6" xfId="14555" xr:uid="{00000000-0005-0000-0000-0000B5350000}"/>
    <cellStyle name="Акцент4 7" xfId="14556" xr:uid="{00000000-0005-0000-0000-0000B6350000}"/>
    <cellStyle name="Акцент4 8" xfId="14557" xr:uid="{00000000-0005-0000-0000-0000B7350000}"/>
    <cellStyle name="Акцент4 9" xfId="14558" xr:uid="{00000000-0005-0000-0000-0000B8350000}"/>
    <cellStyle name="Акцент5 10" xfId="14559" xr:uid="{00000000-0005-0000-0000-0000B9350000}"/>
    <cellStyle name="Акцент5 11" xfId="14560" xr:uid="{00000000-0005-0000-0000-0000BA350000}"/>
    <cellStyle name="Акцент5 12" xfId="14561" xr:uid="{00000000-0005-0000-0000-0000BB350000}"/>
    <cellStyle name="Акцент5 13" xfId="14562" xr:uid="{00000000-0005-0000-0000-0000BC350000}"/>
    <cellStyle name="Акцент5 14" xfId="14563" xr:uid="{00000000-0005-0000-0000-0000BD350000}"/>
    <cellStyle name="Акцент5 15" xfId="14564" xr:uid="{00000000-0005-0000-0000-0000BE350000}"/>
    <cellStyle name="Акцент5 2" xfId="5855" xr:uid="{00000000-0005-0000-0000-0000BF350000}"/>
    <cellStyle name="Акцент5 2 10" xfId="14565" xr:uid="{00000000-0005-0000-0000-0000C0350000}"/>
    <cellStyle name="Акцент5 2 11" xfId="14566" xr:uid="{00000000-0005-0000-0000-0000C1350000}"/>
    <cellStyle name="Акцент5 2 12" xfId="14567" xr:uid="{00000000-0005-0000-0000-0000C2350000}"/>
    <cellStyle name="Акцент5 2 13" xfId="14568" xr:uid="{00000000-0005-0000-0000-0000C3350000}"/>
    <cellStyle name="Акцент5 2 2" xfId="14569" xr:uid="{00000000-0005-0000-0000-0000C4350000}"/>
    <cellStyle name="Акцент5 2 2 2" xfId="14570" xr:uid="{00000000-0005-0000-0000-0000C5350000}"/>
    <cellStyle name="Акцент5 2 2 3" xfId="14571" xr:uid="{00000000-0005-0000-0000-0000C6350000}"/>
    <cellStyle name="Акцент5 2 2 4" xfId="14572" xr:uid="{00000000-0005-0000-0000-0000C7350000}"/>
    <cellStyle name="Акцент5 2 2_ДОЛГ ПРОИЗ-ВА" xfId="14573" xr:uid="{00000000-0005-0000-0000-0000C8350000}"/>
    <cellStyle name="Акцент5 2 3" xfId="14574" xr:uid="{00000000-0005-0000-0000-0000C9350000}"/>
    <cellStyle name="Акцент5 2 4" xfId="14575" xr:uid="{00000000-0005-0000-0000-0000CA350000}"/>
    <cellStyle name="Акцент5 2 5" xfId="14576" xr:uid="{00000000-0005-0000-0000-0000CB350000}"/>
    <cellStyle name="Акцент5 2 6" xfId="14577" xr:uid="{00000000-0005-0000-0000-0000CC350000}"/>
    <cellStyle name="Акцент5 2 7" xfId="14578" xr:uid="{00000000-0005-0000-0000-0000CD350000}"/>
    <cellStyle name="Акцент5 2 8" xfId="14579" xr:uid="{00000000-0005-0000-0000-0000CE350000}"/>
    <cellStyle name="Акцент5 2 9" xfId="14580" xr:uid="{00000000-0005-0000-0000-0000CF350000}"/>
    <cellStyle name="Акцент5 2_2011" xfId="14581" xr:uid="{00000000-0005-0000-0000-0000D0350000}"/>
    <cellStyle name="Акцент5 3" xfId="5856" xr:uid="{00000000-0005-0000-0000-0000D1350000}"/>
    <cellStyle name="Акцент5 4" xfId="14582" xr:uid="{00000000-0005-0000-0000-0000D2350000}"/>
    <cellStyle name="Акцент5 5" xfId="14583" xr:uid="{00000000-0005-0000-0000-0000D3350000}"/>
    <cellStyle name="Акцент5 6" xfId="14584" xr:uid="{00000000-0005-0000-0000-0000D4350000}"/>
    <cellStyle name="Акцент5 7" xfId="14585" xr:uid="{00000000-0005-0000-0000-0000D5350000}"/>
    <cellStyle name="Акцент5 8" xfId="14586" xr:uid="{00000000-0005-0000-0000-0000D6350000}"/>
    <cellStyle name="Акцент5 9" xfId="14587" xr:uid="{00000000-0005-0000-0000-0000D7350000}"/>
    <cellStyle name="Акцент6 10" xfId="14588" xr:uid="{00000000-0005-0000-0000-0000D8350000}"/>
    <cellStyle name="Акцент6 11" xfId="14589" xr:uid="{00000000-0005-0000-0000-0000D9350000}"/>
    <cellStyle name="Акцент6 12" xfId="14590" xr:uid="{00000000-0005-0000-0000-0000DA350000}"/>
    <cellStyle name="Акцент6 13" xfId="14591" xr:uid="{00000000-0005-0000-0000-0000DB350000}"/>
    <cellStyle name="Акцент6 14" xfId="14592" xr:uid="{00000000-0005-0000-0000-0000DC350000}"/>
    <cellStyle name="Акцент6 15" xfId="14593" xr:uid="{00000000-0005-0000-0000-0000DD350000}"/>
    <cellStyle name="Акцент6 2" xfId="5857" xr:uid="{00000000-0005-0000-0000-0000DE350000}"/>
    <cellStyle name="Акцент6 2 10" xfId="14594" xr:uid="{00000000-0005-0000-0000-0000DF350000}"/>
    <cellStyle name="Акцент6 2 11" xfId="14595" xr:uid="{00000000-0005-0000-0000-0000E0350000}"/>
    <cellStyle name="Акцент6 2 12" xfId="14596" xr:uid="{00000000-0005-0000-0000-0000E1350000}"/>
    <cellStyle name="Акцент6 2 13" xfId="14597" xr:uid="{00000000-0005-0000-0000-0000E2350000}"/>
    <cellStyle name="Акцент6 2 2" xfId="14598" xr:uid="{00000000-0005-0000-0000-0000E3350000}"/>
    <cellStyle name="Акцент6 2 2 2" xfId="14599" xr:uid="{00000000-0005-0000-0000-0000E4350000}"/>
    <cellStyle name="Акцент6 2 2 3" xfId="14600" xr:uid="{00000000-0005-0000-0000-0000E5350000}"/>
    <cellStyle name="Акцент6 2 2 4" xfId="14601" xr:uid="{00000000-0005-0000-0000-0000E6350000}"/>
    <cellStyle name="Акцент6 2 2_ДОЛГ ПРОИЗ-ВА" xfId="14602" xr:uid="{00000000-0005-0000-0000-0000E7350000}"/>
    <cellStyle name="Акцент6 2 3" xfId="14603" xr:uid="{00000000-0005-0000-0000-0000E8350000}"/>
    <cellStyle name="Акцент6 2 4" xfId="14604" xr:uid="{00000000-0005-0000-0000-0000E9350000}"/>
    <cellStyle name="Акцент6 2 5" xfId="14605" xr:uid="{00000000-0005-0000-0000-0000EA350000}"/>
    <cellStyle name="Акцент6 2 6" xfId="14606" xr:uid="{00000000-0005-0000-0000-0000EB350000}"/>
    <cellStyle name="Акцент6 2 7" xfId="14607" xr:uid="{00000000-0005-0000-0000-0000EC350000}"/>
    <cellStyle name="Акцент6 2 8" xfId="14608" xr:uid="{00000000-0005-0000-0000-0000ED350000}"/>
    <cellStyle name="Акцент6 2 9" xfId="14609" xr:uid="{00000000-0005-0000-0000-0000EE350000}"/>
    <cellStyle name="Акцент6 2_2011" xfId="14610" xr:uid="{00000000-0005-0000-0000-0000EF350000}"/>
    <cellStyle name="Акцент6 3" xfId="5858" xr:uid="{00000000-0005-0000-0000-0000F0350000}"/>
    <cellStyle name="Акцент6 4" xfId="14611" xr:uid="{00000000-0005-0000-0000-0000F1350000}"/>
    <cellStyle name="Акцент6 5" xfId="14612" xr:uid="{00000000-0005-0000-0000-0000F2350000}"/>
    <cellStyle name="Акцент6 6" xfId="14613" xr:uid="{00000000-0005-0000-0000-0000F3350000}"/>
    <cellStyle name="Акцент6 7" xfId="14614" xr:uid="{00000000-0005-0000-0000-0000F4350000}"/>
    <cellStyle name="Акцент6 8" xfId="14615" xr:uid="{00000000-0005-0000-0000-0000F5350000}"/>
    <cellStyle name="Акцент6 9" xfId="14616" xr:uid="{00000000-0005-0000-0000-0000F6350000}"/>
    <cellStyle name="Баланс ИПК &quot;ШАРК&quot; (в рублях)" xfId="7346" xr:uid="{00000000-0005-0000-0000-0000F7350000}"/>
    <cellStyle name="Баланс ИПК &quot;ШАРК&quot; (в рублях) 2" xfId="14617" xr:uid="{00000000-0005-0000-0000-0000F8350000}"/>
    <cellStyle name="Ввод  10" xfId="14618" xr:uid="{00000000-0005-0000-0000-0000F9350000}"/>
    <cellStyle name="Ввод  11" xfId="14619" xr:uid="{00000000-0005-0000-0000-0000FA350000}"/>
    <cellStyle name="Ввод  12" xfId="14620" xr:uid="{00000000-0005-0000-0000-0000FB350000}"/>
    <cellStyle name="Ввод  13" xfId="14621" xr:uid="{00000000-0005-0000-0000-0000FC350000}"/>
    <cellStyle name="Ввод  14" xfId="14622" xr:uid="{00000000-0005-0000-0000-0000FD350000}"/>
    <cellStyle name="Ввод  15" xfId="14623" xr:uid="{00000000-0005-0000-0000-0000FE350000}"/>
    <cellStyle name="Ввод  2" xfId="5859" xr:uid="{00000000-0005-0000-0000-0000FF350000}"/>
    <cellStyle name="Ввод  2 10" xfId="14624" xr:uid="{00000000-0005-0000-0000-000000360000}"/>
    <cellStyle name="Ввод  2 11" xfId="14625" xr:uid="{00000000-0005-0000-0000-000001360000}"/>
    <cellStyle name="Ввод  2 12" xfId="14626" xr:uid="{00000000-0005-0000-0000-000002360000}"/>
    <cellStyle name="Ввод  2 13" xfId="14627" xr:uid="{00000000-0005-0000-0000-000003360000}"/>
    <cellStyle name="Ввод  2 2" xfId="14628" xr:uid="{00000000-0005-0000-0000-000004360000}"/>
    <cellStyle name="Ввод  2 2 2" xfId="14629" xr:uid="{00000000-0005-0000-0000-000005360000}"/>
    <cellStyle name="Ввод  2 2 3" xfId="14630" xr:uid="{00000000-0005-0000-0000-000006360000}"/>
    <cellStyle name="Ввод  2 2 4" xfId="14631" xr:uid="{00000000-0005-0000-0000-000007360000}"/>
    <cellStyle name="Ввод  2 2_ДОЛГ ПРОИЗ-ВА" xfId="14632" xr:uid="{00000000-0005-0000-0000-000008360000}"/>
    <cellStyle name="Ввод  2 3" xfId="14633" xr:uid="{00000000-0005-0000-0000-000009360000}"/>
    <cellStyle name="Ввод  2 4" xfId="14634" xr:uid="{00000000-0005-0000-0000-00000A360000}"/>
    <cellStyle name="Ввод  2 5" xfId="14635" xr:uid="{00000000-0005-0000-0000-00000B360000}"/>
    <cellStyle name="Ввод  2 6" xfId="14636" xr:uid="{00000000-0005-0000-0000-00000C360000}"/>
    <cellStyle name="Ввод  2 7" xfId="14637" xr:uid="{00000000-0005-0000-0000-00000D360000}"/>
    <cellStyle name="Ввод  2 8" xfId="14638" xr:uid="{00000000-0005-0000-0000-00000E360000}"/>
    <cellStyle name="Ввод  2 9" xfId="14639" xr:uid="{00000000-0005-0000-0000-00000F360000}"/>
    <cellStyle name="Ввод  2_2011" xfId="14640" xr:uid="{00000000-0005-0000-0000-000010360000}"/>
    <cellStyle name="Ввод  3" xfId="5860" xr:uid="{00000000-0005-0000-0000-000011360000}"/>
    <cellStyle name="Ввод  4" xfId="14641" xr:uid="{00000000-0005-0000-0000-000012360000}"/>
    <cellStyle name="Ввод  5" xfId="14642" xr:uid="{00000000-0005-0000-0000-000013360000}"/>
    <cellStyle name="Ввод  6" xfId="14643" xr:uid="{00000000-0005-0000-0000-000014360000}"/>
    <cellStyle name="Ввод  7" xfId="14644" xr:uid="{00000000-0005-0000-0000-000015360000}"/>
    <cellStyle name="Ввод  8" xfId="14645" xr:uid="{00000000-0005-0000-0000-000016360000}"/>
    <cellStyle name="Ввод  9" xfId="14646" xr:uid="{00000000-0005-0000-0000-000017360000}"/>
    <cellStyle name="Вывод 10" xfId="14647" xr:uid="{00000000-0005-0000-0000-000018360000}"/>
    <cellStyle name="Вывод 11" xfId="14648" xr:uid="{00000000-0005-0000-0000-000019360000}"/>
    <cellStyle name="Вывод 12" xfId="14649" xr:uid="{00000000-0005-0000-0000-00001A360000}"/>
    <cellStyle name="Вывод 13" xfId="14650" xr:uid="{00000000-0005-0000-0000-00001B360000}"/>
    <cellStyle name="Вывод 14" xfId="14651" xr:uid="{00000000-0005-0000-0000-00001C360000}"/>
    <cellStyle name="Вывод 15" xfId="14652" xr:uid="{00000000-0005-0000-0000-00001D360000}"/>
    <cellStyle name="Вывод 2" xfId="5861" xr:uid="{00000000-0005-0000-0000-00001E360000}"/>
    <cellStyle name="Вывод 2 10" xfId="14653" xr:uid="{00000000-0005-0000-0000-00001F360000}"/>
    <cellStyle name="Вывод 2 11" xfId="14654" xr:uid="{00000000-0005-0000-0000-000020360000}"/>
    <cellStyle name="Вывод 2 12" xfId="14655" xr:uid="{00000000-0005-0000-0000-000021360000}"/>
    <cellStyle name="Вывод 2 13" xfId="14656" xr:uid="{00000000-0005-0000-0000-000022360000}"/>
    <cellStyle name="Вывод 2 2" xfId="14657" xr:uid="{00000000-0005-0000-0000-000023360000}"/>
    <cellStyle name="Вывод 2 2 2" xfId="14658" xr:uid="{00000000-0005-0000-0000-000024360000}"/>
    <cellStyle name="Вывод 2 2 3" xfId="14659" xr:uid="{00000000-0005-0000-0000-000025360000}"/>
    <cellStyle name="Вывод 2 2 4" xfId="14660" xr:uid="{00000000-0005-0000-0000-000026360000}"/>
    <cellStyle name="Вывод 2 2_ДОЛГ ПРОИЗ-ВА" xfId="14661" xr:uid="{00000000-0005-0000-0000-000027360000}"/>
    <cellStyle name="Вывод 2 3" xfId="14662" xr:uid="{00000000-0005-0000-0000-000028360000}"/>
    <cellStyle name="Вывод 2 4" xfId="14663" xr:uid="{00000000-0005-0000-0000-000029360000}"/>
    <cellStyle name="Вывод 2 5" xfId="14664" xr:uid="{00000000-0005-0000-0000-00002A360000}"/>
    <cellStyle name="Вывод 2 6" xfId="14665" xr:uid="{00000000-0005-0000-0000-00002B360000}"/>
    <cellStyle name="Вывод 2 7" xfId="14666" xr:uid="{00000000-0005-0000-0000-00002C360000}"/>
    <cellStyle name="Вывод 2 8" xfId="14667" xr:uid="{00000000-0005-0000-0000-00002D360000}"/>
    <cellStyle name="Вывод 2 9" xfId="14668" xr:uid="{00000000-0005-0000-0000-00002E360000}"/>
    <cellStyle name="Вывод 2_2011" xfId="14669" xr:uid="{00000000-0005-0000-0000-00002F360000}"/>
    <cellStyle name="Вывод 3" xfId="5862" xr:uid="{00000000-0005-0000-0000-000030360000}"/>
    <cellStyle name="Вывод 4" xfId="14670" xr:uid="{00000000-0005-0000-0000-000031360000}"/>
    <cellStyle name="Вывод 5" xfId="14671" xr:uid="{00000000-0005-0000-0000-000032360000}"/>
    <cellStyle name="Вывод 6" xfId="14672" xr:uid="{00000000-0005-0000-0000-000033360000}"/>
    <cellStyle name="Вывод 7" xfId="14673" xr:uid="{00000000-0005-0000-0000-000034360000}"/>
    <cellStyle name="Вывод 8" xfId="14674" xr:uid="{00000000-0005-0000-0000-000035360000}"/>
    <cellStyle name="Вывод 9" xfId="14675" xr:uid="{00000000-0005-0000-0000-000036360000}"/>
    <cellStyle name="Вычисление 10" xfId="14676" xr:uid="{00000000-0005-0000-0000-000037360000}"/>
    <cellStyle name="Вычисление 11" xfId="14677" xr:uid="{00000000-0005-0000-0000-000038360000}"/>
    <cellStyle name="Вычисление 12" xfId="14678" xr:uid="{00000000-0005-0000-0000-000039360000}"/>
    <cellStyle name="Вычисление 13" xfId="14679" xr:uid="{00000000-0005-0000-0000-00003A360000}"/>
    <cellStyle name="Вычисление 14" xfId="14680" xr:uid="{00000000-0005-0000-0000-00003B360000}"/>
    <cellStyle name="Вычисление 15" xfId="14681" xr:uid="{00000000-0005-0000-0000-00003C360000}"/>
    <cellStyle name="Вычисление 2" xfId="5863" xr:uid="{00000000-0005-0000-0000-00003D360000}"/>
    <cellStyle name="Вычисление 2 10" xfId="14682" xr:uid="{00000000-0005-0000-0000-00003E360000}"/>
    <cellStyle name="Вычисление 2 11" xfId="14683" xr:uid="{00000000-0005-0000-0000-00003F360000}"/>
    <cellStyle name="Вычисление 2 12" xfId="14684" xr:uid="{00000000-0005-0000-0000-000040360000}"/>
    <cellStyle name="Вычисление 2 13" xfId="14685" xr:uid="{00000000-0005-0000-0000-000041360000}"/>
    <cellStyle name="Вычисление 2 2" xfId="14686" xr:uid="{00000000-0005-0000-0000-000042360000}"/>
    <cellStyle name="Вычисление 2 2 2" xfId="14687" xr:uid="{00000000-0005-0000-0000-000043360000}"/>
    <cellStyle name="Вычисление 2 2 3" xfId="14688" xr:uid="{00000000-0005-0000-0000-000044360000}"/>
    <cellStyle name="Вычисление 2 2 4" xfId="14689" xr:uid="{00000000-0005-0000-0000-000045360000}"/>
    <cellStyle name="Вычисление 2 2_ДОЛГ ПРОИЗ-ВА" xfId="14690" xr:uid="{00000000-0005-0000-0000-000046360000}"/>
    <cellStyle name="Вычисление 2 3" xfId="14691" xr:uid="{00000000-0005-0000-0000-000047360000}"/>
    <cellStyle name="Вычисление 2 4" xfId="14692" xr:uid="{00000000-0005-0000-0000-000048360000}"/>
    <cellStyle name="Вычисление 2 5" xfId="14693" xr:uid="{00000000-0005-0000-0000-000049360000}"/>
    <cellStyle name="Вычисление 2 6" xfId="14694" xr:uid="{00000000-0005-0000-0000-00004A360000}"/>
    <cellStyle name="Вычисление 2 7" xfId="14695" xr:uid="{00000000-0005-0000-0000-00004B360000}"/>
    <cellStyle name="Вычисление 2 8" xfId="14696" xr:uid="{00000000-0005-0000-0000-00004C360000}"/>
    <cellStyle name="Вычисление 2 9" xfId="14697" xr:uid="{00000000-0005-0000-0000-00004D360000}"/>
    <cellStyle name="Вычисление 2_2011" xfId="14698" xr:uid="{00000000-0005-0000-0000-00004E360000}"/>
    <cellStyle name="Вычисление 3" xfId="5864" xr:uid="{00000000-0005-0000-0000-00004F360000}"/>
    <cellStyle name="Вычисление 4" xfId="14699" xr:uid="{00000000-0005-0000-0000-000050360000}"/>
    <cellStyle name="Вычисление 5" xfId="14700" xr:uid="{00000000-0005-0000-0000-000051360000}"/>
    <cellStyle name="Вычисление 6" xfId="14701" xr:uid="{00000000-0005-0000-0000-000052360000}"/>
    <cellStyle name="Вычисление 7" xfId="14702" xr:uid="{00000000-0005-0000-0000-000053360000}"/>
    <cellStyle name="Вычисление 8" xfId="14703" xr:uid="{00000000-0005-0000-0000-000054360000}"/>
    <cellStyle name="Вычисление 9" xfId="14704" xr:uid="{00000000-0005-0000-0000-000055360000}"/>
    <cellStyle name="Гиперссылка 2" xfId="5865" xr:uid="{00000000-0005-0000-0000-000056360000}"/>
    <cellStyle name="Гиперссылка 2 2" xfId="5866" xr:uid="{00000000-0005-0000-0000-000057360000}"/>
    <cellStyle name="Гиперссылка 3" xfId="14705" xr:uid="{00000000-0005-0000-0000-000058360000}"/>
    <cellStyle name="Денежный [0] 2" xfId="7347" xr:uid="{00000000-0005-0000-0000-000059360000}"/>
    <cellStyle name="Денежный [0] 2 2" xfId="14706" xr:uid="{00000000-0005-0000-0000-00005A360000}"/>
    <cellStyle name="Денежный [0] 3" xfId="14707" xr:uid="{00000000-0005-0000-0000-00005B360000}"/>
    <cellStyle name="Денежный [0] 3 2" xfId="14708" xr:uid="{00000000-0005-0000-0000-00005C360000}"/>
    <cellStyle name="Денежный [0] 4" xfId="14709" xr:uid="{00000000-0005-0000-0000-00005D360000}"/>
    <cellStyle name="Денежный [0] 5" xfId="14710" xr:uid="{00000000-0005-0000-0000-00005E360000}"/>
    <cellStyle name="Денежный [0] 6" xfId="14711" xr:uid="{00000000-0005-0000-0000-00005F360000}"/>
    <cellStyle name="Денежный [0] 6 2" xfId="14712" xr:uid="{00000000-0005-0000-0000-000060360000}"/>
    <cellStyle name="Денежный [0] 6 3" xfId="14713" xr:uid="{00000000-0005-0000-0000-000061360000}"/>
    <cellStyle name="Денежный [0] 6 4" xfId="14714" xr:uid="{00000000-0005-0000-0000-000062360000}"/>
    <cellStyle name="Денежный 2" xfId="5867" xr:uid="{00000000-0005-0000-0000-000063360000}"/>
    <cellStyle name="Денежный 2 2" xfId="5868" xr:uid="{00000000-0005-0000-0000-000064360000}"/>
    <cellStyle name="Денежный 2 2 2" xfId="14715" xr:uid="{00000000-0005-0000-0000-000065360000}"/>
    <cellStyle name="Денежный 2 3" xfId="5869" xr:uid="{00000000-0005-0000-0000-000066360000}"/>
    <cellStyle name="Денежный 2 4" xfId="14716" xr:uid="{00000000-0005-0000-0000-000067360000}"/>
    <cellStyle name="Денежный 2 5" xfId="14717" xr:uid="{00000000-0005-0000-0000-000068360000}"/>
    <cellStyle name="Денежный 3" xfId="5870" xr:uid="{00000000-0005-0000-0000-000069360000}"/>
    <cellStyle name="Денежный 3 2" xfId="5871" xr:uid="{00000000-0005-0000-0000-00006A360000}"/>
    <cellStyle name="Денежный 3 2 2" xfId="5872" xr:uid="{00000000-0005-0000-0000-00006B360000}"/>
    <cellStyle name="Денежный 3 2 2 2" xfId="7348" xr:uid="{00000000-0005-0000-0000-00006C360000}"/>
    <cellStyle name="Денежный 3 2 3" xfId="7349" xr:uid="{00000000-0005-0000-0000-00006D360000}"/>
    <cellStyle name="Денежный 3 3" xfId="5873" xr:uid="{00000000-0005-0000-0000-00006E360000}"/>
    <cellStyle name="Денежный 3 3 2" xfId="7350" xr:uid="{00000000-0005-0000-0000-00006F360000}"/>
    <cellStyle name="Денежный 3 4" xfId="5874" xr:uid="{00000000-0005-0000-0000-000070360000}"/>
    <cellStyle name="Денежный 4" xfId="7351" xr:uid="{00000000-0005-0000-0000-000071360000}"/>
    <cellStyle name="Денежный 5" xfId="7352" xr:uid="{00000000-0005-0000-0000-000072360000}"/>
    <cellStyle name="ДЮё¶ [0]" xfId="5875" xr:uid="{00000000-0005-0000-0000-000073360000}"/>
    <cellStyle name="ДЮё¶ [0] 2" xfId="14718" xr:uid="{00000000-0005-0000-0000-000074360000}"/>
    <cellStyle name="ДЮё¶_±вЕё" xfId="5876" xr:uid="{00000000-0005-0000-0000-000075360000}"/>
    <cellStyle name="ЕлИ­ [0]" xfId="5877" xr:uid="{00000000-0005-0000-0000-000076360000}"/>
    <cellStyle name="ЕлИ­ [0] 2" xfId="14719" xr:uid="{00000000-0005-0000-0000-000077360000}"/>
    <cellStyle name="ЕлИ­_±вЕё" xfId="5878" xr:uid="{00000000-0005-0000-0000-000078360000}"/>
    <cellStyle name="ельводхоз" xfId="5879" xr:uid="{00000000-0005-0000-0000-000079360000}"/>
    <cellStyle name="ельводхоз 2" xfId="5880" xr:uid="{00000000-0005-0000-0000-00007A360000}"/>
    <cellStyle name="Заголовок 1 10" xfId="14720" xr:uid="{00000000-0005-0000-0000-00007B360000}"/>
    <cellStyle name="Заголовок 1 11" xfId="14721" xr:uid="{00000000-0005-0000-0000-00007C360000}"/>
    <cellStyle name="Заголовок 1 12" xfId="14722" xr:uid="{00000000-0005-0000-0000-00007D360000}"/>
    <cellStyle name="Заголовок 1 13" xfId="14723" xr:uid="{00000000-0005-0000-0000-00007E360000}"/>
    <cellStyle name="Заголовок 1 14" xfId="14724" xr:uid="{00000000-0005-0000-0000-00007F360000}"/>
    <cellStyle name="Заголовок 1 15" xfId="14725" xr:uid="{00000000-0005-0000-0000-000080360000}"/>
    <cellStyle name="Заголовок 1 2" xfId="5881" xr:uid="{00000000-0005-0000-0000-000081360000}"/>
    <cellStyle name="Заголовок 1 2 10" xfId="14726" xr:uid="{00000000-0005-0000-0000-000082360000}"/>
    <cellStyle name="Заголовок 1 2 2" xfId="14727" xr:uid="{00000000-0005-0000-0000-000083360000}"/>
    <cellStyle name="Заголовок 1 2 3" xfId="14728" xr:uid="{00000000-0005-0000-0000-000084360000}"/>
    <cellStyle name="Заголовок 1 2 4" xfId="14729" xr:uid="{00000000-0005-0000-0000-000085360000}"/>
    <cellStyle name="Заголовок 1 2 5" xfId="14730" xr:uid="{00000000-0005-0000-0000-000086360000}"/>
    <cellStyle name="Заголовок 1 2 6" xfId="14731" xr:uid="{00000000-0005-0000-0000-000087360000}"/>
    <cellStyle name="Заголовок 1 2 7" xfId="14732" xr:uid="{00000000-0005-0000-0000-000088360000}"/>
    <cellStyle name="Заголовок 1 2 8" xfId="14733" xr:uid="{00000000-0005-0000-0000-000089360000}"/>
    <cellStyle name="Заголовок 1 2 9" xfId="14734" xr:uid="{00000000-0005-0000-0000-00008A360000}"/>
    <cellStyle name="Заголовок 1 2_беларусь на 2010г.(март-декабрь)изменен" xfId="14735" xr:uid="{00000000-0005-0000-0000-00008B360000}"/>
    <cellStyle name="Заголовок 1 3" xfId="5882" xr:uid="{00000000-0005-0000-0000-00008C360000}"/>
    <cellStyle name="Заголовок 1 4" xfId="14736" xr:uid="{00000000-0005-0000-0000-00008D360000}"/>
    <cellStyle name="Заголовок 1 5" xfId="14737" xr:uid="{00000000-0005-0000-0000-00008E360000}"/>
    <cellStyle name="Заголовок 1 6" xfId="14738" xr:uid="{00000000-0005-0000-0000-00008F360000}"/>
    <cellStyle name="Заголовок 1 7" xfId="14739" xr:uid="{00000000-0005-0000-0000-000090360000}"/>
    <cellStyle name="Заголовок 1 8" xfId="14740" xr:uid="{00000000-0005-0000-0000-000091360000}"/>
    <cellStyle name="Заголовок 1 9" xfId="14741" xr:uid="{00000000-0005-0000-0000-000092360000}"/>
    <cellStyle name="Заголовок 2 10" xfId="14742" xr:uid="{00000000-0005-0000-0000-000093360000}"/>
    <cellStyle name="Заголовок 2 11" xfId="14743" xr:uid="{00000000-0005-0000-0000-000094360000}"/>
    <cellStyle name="Заголовок 2 12" xfId="14744" xr:uid="{00000000-0005-0000-0000-000095360000}"/>
    <cellStyle name="Заголовок 2 13" xfId="14745" xr:uid="{00000000-0005-0000-0000-000096360000}"/>
    <cellStyle name="Заголовок 2 14" xfId="14746" xr:uid="{00000000-0005-0000-0000-000097360000}"/>
    <cellStyle name="Заголовок 2 15" xfId="14747" xr:uid="{00000000-0005-0000-0000-000098360000}"/>
    <cellStyle name="Заголовок 2 2" xfId="5883" xr:uid="{00000000-0005-0000-0000-000099360000}"/>
    <cellStyle name="Заголовок 2 2 10" xfId="14748" xr:uid="{00000000-0005-0000-0000-00009A360000}"/>
    <cellStyle name="Заголовок 2 2 2" xfId="14749" xr:uid="{00000000-0005-0000-0000-00009B360000}"/>
    <cellStyle name="Заголовок 2 2 3" xfId="14750" xr:uid="{00000000-0005-0000-0000-00009C360000}"/>
    <cellStyle name="Заголовок 2 2 4" xfId="14751" xr:uid="{00000000-0005-0000-0000-00009D360000}"/>
    <cellStyle name="Заголовок 2 2 5" xfId="14752" xr:uid="{00000000-0005-0000-0000-00009E360000}"/>
    <cellStyle name="Заголовок 2 2 6" xfId="14753" xr:uid="{00000000-0005-0000-0000-00009F360000}"/>
    <cellStyle name="Заголовок 2 2 7" xfId="14754" xr:uid="{00000000-0005-0000-0000-0000A0360000}"/>
    <cellStyle name="Заголовок 2 2 8" xfId="14755" xr:uid="{00000000-0005-0000-0000-0000A1360000}"/>
    <cellStyle name="Заголовок 2 2 9" xfId="14756" xr:uid="{00000000-0005-0000-0000-0000A2360000}"/>
    <cellStyle name="Заголовок 2 2_беларусь на 2010г.(март-декабрь)изменен" xfId="14757" xr:uid="{00000000-0005-0000-0000-0000A3360000}"/>
    <cellStyle name="Заголовок 2 3" xfId="5884" xr:uid="{00000000-0005-0000-0000-0000A4360000}"/>
    <cellStyle name="Заголовок 2 4" xfId="14758" xr:uid="{00000000-0005-0000-0000-0000A5360000}"/>
    <cellStyle name="Заголовок 2 5" xfId="14759" xr:uid="{00000000-0005-0000-0000-0000A6360000}"/>
    <cellStyle name="Заголовок 2 6" xfId="14760" xr:uid="{00000000-0005-0000-0000-0000A7360000}"/>
    <cellStyle name="Заголовок 2 7" xfId="14761" xr:uid="{00000000-0005-0000-0000-0000A8360000}"/>
    <cellStyle name="Заголовок 2 8" xfId="14762" xr:uid="{00000000-0005-0000-0000-0000A9360000}"/>
    <cellStyle name="Заголовок 2 9" xfId="14763" xr:uid="{00000000-0005-0000-0000-0000AA360000}"/>
    <cellStyle name="Заголовок 3 10" xfId="14764" xr:uid="{00000000-0005-0000-0000-0000AB360000}"/>
    <cellStyle name="Заголовок 3 11" xfId="14765" xr:uid="{00000000-0005-0000-0000-0000AC360000}"/>
    <cellStyle name="Заголовок 3 12" xfId="14766" xr:uid="{00000000-0005-0000-0000-0000AD360000}"/>
    <cellStyle name="Заголовок 3 13" xfId="14767" xr:uid="{00000000-0005-0000-0000-0000AE360000}"/>
    <cellStyle name="Заголовок 3 14" xfId="14768" xr:uid="{00000000-0005-0000-0000-0000AF360000}"/>
    <cellStyle name="Заголовок 3 15" xfId="14769" xr:uid="{00000000-0005-0000-0000-0000B0360000}"/>
    <cellStyle name="Заголовок 3 2" xfId="5885" xr:uid="{00000000-0005-0000-0000-0000B1360000}"/>
    <cellStyle name="Заголовок 3 2 10" xfId="14770" xr:uid="{00000000-0005-0000-0000-0000B2360000}"/>
    <cellStyle name="Заголовок 3 2 2" xfId="14771" xr:uid="{00000000-0005-0000-0000-0000B3360000}"/>
    <cellStyle name="Заголовок 3 2 3" xfId="14772" xr:uid="{00000000-0005-0000-0000-0000B4360000}"/>
    <cellStyle name="Заголовок 3 2 4" xfId="14773" xr:uid="{00000000-0005-0000-0000-0000B5360000}"/>
    <cellStyle name="Заголовок 3 2 5" xfId="14774" xr:uid="{00000000-0005-0000-0000-0000B6360000}"/>
    <cellStyle name="Заголовок 3 2 6" xfId="14775" xr:uid="{00000000-0005-0000-0000-0000B7360000}"/>
    <cellStyle name="Заголовок 3 2 7" xfId="14776" xr:uid="{00000000-0005-0000-0000-0000B8360000}"/>
    <cellStyle name="Заголовок 3 2 8" xfId="14777" xr:uid="{00000000-0005-0000-0000-0000B9360000}"/>
    <cellStyle name="Заголовок 3 2 9" xfId="14778" xr:uid="{00000000-0005-0000-0000-0000BA360000}"/>
    <cellStyle name="Заголовок 3 2_беларусь на 2010г.(март-декабрь)изменен" xfId="14779" xr:uid="{00000000-0005-0000-0000-0000BB360000}"/>
    <cellStyle name="Заголовок 3 3" xfId="5886" xr:uid="{00000000-0005-0000-0000-0000BC360000}"/>
    <cellStyle name="Заголовок 3 4" xfId="14780" xr:uid="{00000000-0005-0000-0000-0000BD360000}"/>
    <cellStyle name="Заголовок 3 5" xfId="14781" xr:uid="{00000000-0005-0000-0000-0000BE360000}"/>
    <cellStyle name="Заголовок 3 6" xfId="14782" xr:uid="{00000000-0005-0000-0000-0000BF360000}"/>
    <cellStyle name="Заголовок 3 7" xfId="14783" xr:uid="{00000000-0005-0000-0000-0000C0360000}"/>
    <cellStyle name="Заголовок 3 8" xfId="14784" xr:uid="{00000000-0005-0000-0000-0000C1360000}"/>
    <cellStyle name="Заголовок 3 9" xfId="14785" xr:uid="{00000000-0005-0000-0000-0000C2360000}"/>
    <cellStyle name="Заголовок 4 10" xfId="14786" xr:uid="{00000000-0005-0000-0000-0000C3360000}"/>
    <cellStyle name="Заголовок 4 11" xfId="14787" xr:uid="{00000000-0005-0000-0000-0000C4360000}"/>
    <cellStyle name="Заголовок 4 12" xfId="14788" xr:uid="{00000000-0005-0000-0000-0000C5360000}"/>
    <cellStyle name="Заголовок 4 13" xfId="14789" xr:uid="{00000000-0005-0000-0000-0000C6360000}"/>
    <cellStyle name="Заголовок 4 14" xfId="14790" xr:uid="{00000000-0005-0000-0000-0000C7360000}"/>
    <cellStyle name="Заголовок 4 15" xfId="14791" xr:uid="{00000000-0005-0000-0000-0000C8360000}"/>
    <cellStyle name="Заголовок 4 2" xfId="5887" xr:uid="{00000000-0005-0000-0000-0000C9360000}"/>
    <cellStyle name="Заголовок 4 2 10" xfId="14792" xr:uid="{00000000-0005-0000-0000-0000CA360000}"/>
    <cellStyle name="Заголовок 4 2 2" xfId="14793" xr:uid="{00000000-0005-0000-0000-0000CB360000}"/>
    <cellStyle name="Заголовок 4 2 3" xfId="14794" xr:uid="{00000000-0005-0000-0000-0000CC360000}"/>
    <cellStyle name="Заголовок 4 2 4" xfId="14795" xr:uid="{00000000-0005-0000-0000-0000CD360000}"/>
    <cellStyle name="Заголовок 4 2 5" xfId="14796" xr:uid="{00000000-0005-0000-0000-0000CE360000}"/>
    <cellStyle name="Заголовок 4 2 6" xfId="14797" xr:uid="{00000000-0005-0000-0000-0000CF360000}"/>
    <cellStyle name="Заголовок 4 2 7" xfId="14798" xr:uid="{00000000-0005-0000-0000-0000D0360000}"/>
    <cellStyle name="Заголовок 4 2 8" xfId="14799" xr:uid="{00000000-0005-0000-0000-0000D1360000}"/>
    <cellStyle name="Заголовок 4 2 9" xfId="14800" xr:uid="{00000000-0005-0000-0000-0000D2360000}"/>
    <cellStyle name="Заголовок 4 2_беларусь на 2010г.(март-декабрь)изменен" xfId="14801" xr:uid="{00000000-0005-0000-0000-0000D3360000}"/>
    <cellStyle name="Заголовок 4 3" xfId="5888" xr:uid="{00000000-0005-0000-0000-0000D4360000}"/>
    <cellStyle name="Заголовок 4 4" xfId="14802" xr:uid="{00000000-0005-0000-0000-0000D5360000}"/>
    <cellStyle name="Заголовок 4 5" xfId="14803" xr:uid="{00000000-0005-0000-0000-0000D6360000}"/>
    <cellStyle name="Заголовок 4 6" xfId="14804" xr:uid="{00000000-0005-0000-0000-0000D7360000}"/>
    <cellStyle name="Заголовок 4 7" xfId="14805" xr:uid="{00000000-0005-0000-0000-0000D8360000}"/>
    <cellStyle name="Заголовок 4 8" xfId="14806" xr:uid="{00000000-0005-0000-0000-0000D9360000}"/>
    <cellStyle name="Заголовок 4 9" xfId="14807" xr:uid="{00000000-0005-0000-0000-0000DA360000}"/>
    <cellStyle name="ЗҐБШ_±вИ№ЅЗLAN(АьБ¦Б¶°З)" xfId="5889" xr:uid="{00000000-0005-0000-0000-0000DB360000}"/>
    <cellStyle name="Итог 10" xfId="14808" xr:uid="{00000000-0005-0000-0000-0000DC360000}"/>
    <cellStyle name="Итог 11" xfId="14809" xr:uid="{00000000-0005-0000-0000-0000DD360000}"/>
    <cellStyle name="Итог 12" xfId="14810" xr:uid="{00000000-0005-0000-0000-0000DE360000}"/>
    <cellStyle name="Итог 13" xfId="14811" xr:uid="{00000000-0005-0000-0000-0000DF360000}"/>
    <cellStyle name="Итог 14" xfId="14812" xr:uid="{00000000-0005-0000-0000-0000E0360000}"/>
    <cellStyle name="Итог 15" xfId="14813" xr:uid="{00000000-0005-0000-0000-0000E1360000}"/>
    <cellStyle name="Итог 2" xfId="5890" xr:uid="{00000000-0005-0000-0000-0000E2360000}"/>
    <cellStyle name="Итог 2 10" xfId="14814" xr:uid="{00000000-0005-0000-0000-0000E3360000}"/>
    <cellStyle name="Итог 2 2" xfId="14815" xr:uid="{00000000-0005-0000-0000-0000E4360000}"/>
    <cellStyle name="Итог 2 3" xfId="14816" xr:uid="{00000000-0005-0000-0000-0000E5360000}"/>
    <cellStyle name="Итог 2 4" xfId="14817" xr:uid="{00000000-0005-0000-0000-0000E6360000}"/>
    <cellStyle name="Итог 2 5" xfId="14818" xr:uid="{00000000-0005-0000-0000-0000E7360000}"/>
    <cellStyle name="Итог 2 6" xfId="14819" xr:uid="{00000000-0005-0000-0000-0000E8360000}"/>
    <cellStyle name="Итог 2 7" xfId="14820" xr:uid="{00000000-0005-0000-0000-0000E9360000}"/>
    <cellStyle name="Итог 2 8" xfId="14821" xr:uid="{00000000-0005-0000-0000-0000EA360000}"/>
    <cellStyle name="Итог 2 9" xfId="14822" xr:uid="{00000000-0005-0000-0000-0000EB360000}"/>
    <cellStyle name="Итог 2_беларусь на 2010г.(март-декабрь)изменен" xfId="14823" xr:uid="{00000000-0005-0000-0000-0000EC360000}"/>
    <cellStyle name="Итог 3" xfId="5891" xr:uid="{00000000-0005-0000-0000-0000ED360000}"/>
    <cellStyle name="Итог 4" xfId="14824" xr:uid="{00000000-0005-0000-0000-0000EE360000}"/>
    <cellStyle name="Итог 5" xfId="14825" xr:uid="{00000000-0005-0000-0000-0000EF360000}"/>
    <cellStyle name="Итог 6" xfId="14826" xr:uid="{00000000-0005-0000-0000-0000F0360000}"/>
    <cellStyle name="Итог 7" xfId="14827" xr:uid="{00000000-0005-0000-0000-0000F1360000}"/>
    <cellStyle name="Итог 8" xfId="14828" xr:uid="{00000000-0005-0000-0000-0000F2360000}"/>
    <cellStyle name="Итог 9" xfId="14829" xr:uid="{00000000-0005-0000-0000-0000F3360000}"/>
    <cellStyle name="Контрольная ячейка 10" xfId="14830" xr:uid="{00000000-0005-0000-0000-0000F4360000}"/>
    <cellStyle name="Контрольная ячейка 11" xfId="14831" xr:uid="{00000000-0005-0000-0000-0000F5360000}"/>
    <cellStyle name="Контрольная ячейка 12" xfId="14832" xr:uid="{00000000-0005-0000-0000-0000F6360000}"/>
    <cellStyle name="Контрольная ячейка 13" xfId="14833" xr:uid="{00000000-0005-0000-0000-0000F7360000}"/>
    <cellStyle name="Контрольная ячейка 14" xfId="14834" xr:uid="{00000000-0005-0000-0000-0000F8360000}"/>
    <cellStyle name="Контрольная ячейка 15" xfId="14835" xr:uid="{00000000-0005-0000-0000-0000F9360000}"/>
    <cellStyle name="Контрольная ячейка 2" xfId="5892" xr:uid="{00000000-0005-0000-0000-0000FA360000}"/>
    <cellStyle name="Контрольная ячейка 2 10" xfId="14836" xr:uid="{00000000-0005-0000-0000-0000FB360000}"/>
    <cellStyle name="Контрольная ячейка 2 11" xfId="14837" xr:uid="{00000000-0005-0000-0000-0000FC360000}"/>
    <cellStyle name="Контрольная ячейка 2 12" xfId="14838" xr:uid="{00000000-0005-0000-0000-0000FD360000}"/>
    <cellStyle name="Контрольная ячейка 2 13" xfId="14839" xr:uid="{00000000-0005-0000-0000-0000FE360000}"/>
    <cellStyle name="Контрольная ячейка 2 2" xfId="14840" xr:uid="{00000000-0005-0000-0000-0000FF360000}"/>
    <cellStyle name="Контрольная ячейка 2 2 2" xfId="14841" xr:uid="{00000000-0005-0000-0000-000000370000}"/>
    <cellStyle name="Контрольная ячейка 2 2 3" xfId="14842" xr:uid="{00000000-0005-0000-0000-000001370000}"/>
    <cellStyle name="Контрольная ячейка 2 2 4" xfId="14843" xr:uid="{00000000-0005-0000-0000-000002370000}"/>
    <cellStyle name="Контрольная ячейка 2 2_ДОЛГ ПРОИЗ-ВА" xfId="14844" xr:uid="{00000000-0005-0000-0000-000003370000}"/>
    <cellStyle name="Контрольная ячейка 2 3" xfId="14845" xr:uid="{00000000-0005-0000-0000-000004370000}"/>
    <cellStyle name="Контрольная ячейка 2 4" xfId="14846" xr:uid="{00000000-0005-0000-0000-000005370000}"/>
    <cellStyle name="Контрольная ячейка 2 5" xfId="14847" xr:uid="{00000000-0005-0000-0000-000006370000}"/>
    <cellStyle name="Контрольная ячейка 2 6" xfId="14848" xr:uid="{00000000-0005-0000-0000-000007370000}"/>
    <cellStyle name="Контрольная ячейка 2 7" xfId="14849" xr:uid="{00000000-0005-0000-0000-000008370000}"/>
    <cellStyle name="Контрольная ячейка 2 8" xfId="14850" xr:uid="{00000000-0005-0000-0000-000009370000}"/>
    <cellStyle name="Контрольная ячейка 2 9" xfId="14851" xr:uid="{00000000-0005-0000-0000-00000A370000}"/>
    <cellStyle name="Контрольная ячейка 2_2011" xfId="14852" xr:uid="{00000000-0005-0000-0000-00000B370000}"/>
    <cellStyle name="Контрольная ячейка 3" xfId="5893" xr:uid="{00000000-0005-0000-0000-00000C370000}"/>
    <cellStyle name="Контрольная ячейка 4" xfId="14853" xr:uid="{00000000-0005-0000-0000-00000D370000}"/>
    <cellStyle name="Контрольная ячейка 5" xfId="14854" xr:uid="{00000000-0005-0000-0000-00000E370000}"/>
    <cellStyle name="Контрольная ячейка 6" xfId="14855" xr:uid="{00000000-0005-0000-0000-00000F370000}"/>
    <cellStyle name="Контрольная ячейка 7" xfId="14856" xr:uid="{00000000-0005-0000-0000-000010370000}"/>
    <cellStyle name="Контрольная ячейка 8" xfId="14857" xr:uid="{00000000-0005-0000-0000-000011370000}"/>
    <cellStyle name="Контрольная ячейка 9" xfId="14858" xr:uid="{00000000-0005-0000-0000-000012370000}"/>
    <cellStyle name="Название 10" xfId="14859" xr:uid="{00000000-0005-0000-0000-000013370000}"/>
    <cellStyle name="Название 11" xfId="14860" xr:uid="{00000000-0005-0000-0000-000014370000}"/>
    <cellStyle name="Название 12" xfId="14861" xr:uid="{00000000-0005-0000-0000-000015370000}"/>
    <cellStyle name="Название 13" xfId="14862" xr:uid="{00000000-0005-0000-0000-000016370000}"/>
    <cellStyle name="Название 14" xfId="14863" xr:uid="{00000000-0005-0000-0000-000017370000}"/>
    <cellStyle name="Название 15" xfId="14864" xr:uid="{00000000-0005-0000-0000-000018370000}"/>
    <cellStyle name="Название 2" xfId="5894" xr:uid="{00000000-0005-0000-0000-000019370000}"/>
    <cellStyle name="Название 2 10" xfId="14865" xr:uid="{00000000-0005-0000-0000-00001A370000}"/>
    <cellStyle name="Название 2 2" xfId="14866" xr:uid="{00000000-0005-0000-0000-00001B370000}"/>
    <cellStyle name="Название 2 3" xfId="14867" xr:uid="{00000000-0005-0000-0000-00001C370000}"/>
    <cellStyle name="Название 2 4" xfId="14868" xr:uid="{00000000-0005-0000-0000-00001D370000}"/>
    <cellStyle name="Название 2 5" xfId="14869" xr:uid="{00000000-0005-0000-0000-00001E370000}"/>
    <cellStyle name="Название 2 6" xfId="14870" xr:uid="{00000000-0005-0000-0000-00001F370000}"/>
    <cellStyle name="Название 2 7" xfId="14871" xr:uid="{00000000-0005-0000-0000-000020370000}"/>
    <cellStyle name="Название 2 8" xfId="14872" xr:uid="{00000000-0005-0000-0000-000021370000}"/>
    <cellStyle name="Название 2 9" xfId="14873" xr:uid="{00000000-0005-0000-0000-000022370000}"/>
    <cellStyle name="Название 2_беларусь на 2010г.(март-декабрь)изменен" xfId="14874" xr:uid="{00000000-0005-0000-0000-000023370000}"/>
    <cellStyle name="Название 3" xfId="5895" xr:uid="{00000000-0005-0000-0000-000024370000}"/>
    <cellStyle name="Название 4" xfId="14875" xr:uid="{00000000-0005-0000-0000-000025370000}"/>
    <cellStyle name="Название 5" xfId="14876" xr:uid="{00000000-0005-0000-0000-000026370000}"/>
    <cellStyle name="Название 6" xfId="14877" xr:uid="{00000000-0005-0000-0000-000027370000}"/>
    <cellStyle name="Название 7" xfId="14878" xr:uid="{00000000-0005-0000-0000-000028370000}"/>
    <cellStyle name="Название 8" xfId="14879" xr:uid="{00000000-0005-0000-0000-000029370000}"/>
    <cellStyle name="Название 9" xfId="14880" xr:uid="{00000000-0005-0000-0000-00002A370000}"/>
    <cellStyle name="Нейтральный 10" xfId="14881" xr:uid="{00000000-0005-0000-0000-00002B370000}"/>
    <cellStyle name="Нейтральный 11" xfId="14882" xr:uid="{00000000-0005-0000-0000-00002C370000}"/>
    <cellStyle name="Нейтральный 12" xfId="14883" xr:uid="{00000000-0005-0000-0000-00002D370000}"/>
    <cellStyle name="Нейтральный 13" xfId="14884" xr:uid="{00000000-0005-0000-0000-00002E370000}"/>
    <cellStyle name="Нейтральный 14" xfId="14885" xr:uid="{00000000-0005-0000-0000-00002F370000}"/>
    <cellStyle name="Нейтральный 15" xfId="14886" xr:uid="{00000000-0005-0000-0000-000030370000}"/>
    <cellStyle name="Нейтральный 2" xfId="5896" xr:uid="{00000000-0005-0000-0000-000031370000}"/>
    <cellStyle name="Нейтральный 2 10" xfId="14887" xr:uid="{00000000-0005-0000-0000-000032370000}"/>
    <cellStyle name="Нейтральный 2 11" xfId="14888" xr:uid="{00000000-0005-0000-0000-000033370000}"/>
    <cellStyle name="Нейтральный 2 12" xfId="14889" xr:uid="{00000000-0005-0000-0000-000034370000}"/>
    <cellStyle name="Нейтральный 2 13" xfId="14890" xr:uid="{00000000-0005-0000-0000-000035370000}"/>
    <cellStyle name="Нейтральный 2 2" xfId="14891" xr:uid="{00000000-0005-0000-0000-000036370000}"/>
    <cellStyle name="Нейтральный 2 2 2" xfId="14892" xr:uid="{00000000-0005-0000-0000-000037370000}"/>
    <cellStyle name="Нейтральный 2 2 3" xfId="14893" xr:uid="{00000000-0005-0000-0000-000038370000}"/>
    <cellStyle name="Нейтральный 2 2 4" xfId="14894" xr:uid="{00000000-0005-0000-0000-000039370000}"/>
    <cellStyle name="Нейтральный 2 2_ДОЛГ ПРОИЗ-ВА" xfId="14895" xr:uid="{00000000-0005-0000-0000-00003A370000}"/>
    <cellStyle name="Нейтральный 2 3" xfId="14896" xr:uid="{00000000-0005-0000-0000-00003B370000}"/>
    <cellStyle name="Нейтральный 2 4" xfId="14897" xr:uid="{00000000-0005-0000-0000-00003C370000}"/>
    <cellStyle name="Нейтральный 2 5" xfId="14898" xr:uid="{00000000-0005-0000-0000-00003D370000}"/>
    <cellStyle name="Нейтральный 2 6" xfId="14899" xr:uid="{00000000-0005-0000-0000-00003E370000}"/>
    <cellStyle name="Нейтральный 2 7" xfId="14900" xr:uid="{00000000-0005-0000-0000-00003F370000}"/>
    <cellStyle name="Нейтральный 2 8" xfId="14901" xr:uid="{00000000-0005-0000-0000-000040370000}"/>
    <cellStyle name="Нейтральный 2 9" xfId="14902" xr:uid="{00000000-0005-0000-0000-000041370000}"/>
    <cellStyle name="Нейтральный 2_2011" xfId="14903" xr:uid="{00000000-0005-0000-0000-000042370000}"/>
    <cellStyle name="Нейтральный 3" xfId="5897" xr:uid="{00000000-0005-0000-0000-000043370000}"/>
    <cellStyle name="Нейтральный 4" xfId="14904" xr:uid="{00000000-0005-0000-0000-000044370000}"/>
    <cellStyle name="Нейтральный 5" xfId="14905" xr:uid="{00000000-0005-0000-0000-000045370000}"/>
    <cellStyle name="Нейтральный 6" xfId="14906" xr:uid="{00000000-0005-0000-0000-000046370000}"/>
    <cellStyle name="Нейтральный 7" xfId="14907" xr:uid="{00000000-0005-0000-0000-000047370000}"/>
    <cellStyle name="Нейтральный 8" xfId="14908" xr:uid="{00000000-0005-0000-0000-000048370000}"/>
    <cellStyle name="Нейтральный 9" xfId="14909" xr:uid="{00000000-0005-0000-0000-000049370000}"/>
    <cellStyle name="Њ…‹?ђO‚e [0.00]_PRODUCT DETAIL Q1" xfId="5898" xr:uid="{00000000-0005-0000-0000-00004A370000}"/>
    <cellStyle name="Њ…‹?ђO‚e_PRODUCT DETAIL Q1" xfId="5899" xr:uid="{00000000-0005-0000-0000-00004B370000}"/>
    <cellStyle name="Њ…‹жђШ‚и [0.00]_PRODUCT DETAIL Q1" xfId="5900" xr:uid="{00000000-0005-0000-0000-00004C370000}"/>
    <cellStyle name="Њ…‹жђШ‚и_PRODUCT DETAIL Q1" xfId="5901" xr:uid="{00000000-0005-0000-0000-00004D370000}"/>
    <cellStyle name="Обычнщй_907ШОХ" xfId="5902" xr:uid="{00000000-0005-0000-0000-00004E370000}"/>
    <cellStyle name="Обычны?MAY" xfId="5903" xr:uid="{00000000-0005-0000-0000-00004F370000}"/>
    <cellStyle name="Обычны?MAY 2" xfId="14910" xr:uid="{00000000-0005-0000-0000-000050370000}"/>
    <cellStyle name="Обычны?new" xfId="5904" xr:uid="{00000000-0005-0000-0000-000051370000}"/>
    <cellStyle name="Обычны?new 2" xfId="14911" xr:uid="{00000000-0005-0000-0000-000052370000}"/>
    <cellStyle name="Обычны?Sheet1" xfId="5905" xr:uid="{00000000-0005-0000-0000-000053370000}"/>
    <cellStyle name="Обычны?Sheet1 (2)" xfId="5906" xr:uid="{00000000-0005-0000-0000-000054370000}"/>
    <cellStyle name="Обычны?Sheet1 (2) 2" xfId="14912" xr:uid="{00000000-0005-0000-0000-000055370000}"/>
    <cellStyle name="Обычны?Sheet1 (3)" xfId="5907" xr:uid="{00000000-0005-0000-0000-000056370000}"/>
    <cellStyle name="Обычны?Sheet1 (3) 2" xfId="14913" xr:uid="{00000000-0005-0000-0000-000057370000}"/>
    <cellStyle name="Обычны?Sheet1 2" xfId="14914" xr:uid="{00000000-0005-0000-0000-000058370000}"/>
    <cellStyle name="Обычны?Sheet1 3" xfId="14915" xr:uid="{00000000-0005-0000-0000-000059370000}"/>
    <cellStyle name="Обычны?Sheet1 4" xfId="14916" xr:uid="{00000000-0005-0000-0000-00005A370000}"/>
    <cellStyle name="Обычны?Sheet1 5" xfId="14917" xr:uid="{00000000-0005-0000-0000-00005B370000}"/>
    <cellStyle name="Обычны?Sheet1 6" xfId="14918" xr:uid="{00000000-0005-0000-0000-00005C370000}"/>
    <cellStyle name="Обычны?Sheet1 7" xfId="14919" xr:uid="{00000000-0005-0000-0000-00005D370000}"/>
    <cellStyle name="Обычны?Sheet1 8" xfId="14920" xr:uid="{00000000-0005-0000-0000-00005E370000}"/>
    <cellStyle name="Обычны?Ин?DAMAS (2)" xfId="5908" xr:uid="{00000000-0005-0000-0000-00005F370000}"/>
    <cellStyle name="Обычны?Ин?DAMAS (2) 2" xfId="14921" xr:uid="{00000000-0005-0000-0000-000060370000}"/>
    <cellStyle name="Обычны?Ин?TICO (2)" xfId="5909" xr:uid="{00000000-0005-0000-0000-000061370000}"/>
    <cellStyle name="Обычны?Ин?TICO (2) 2" xfId="14922" xr:uid="{00000000-0005-0000-0000-000062370000}"/>
    <cellStyle name="Обычный" xfId="0" builtinId="0"/>
    <cellStyle name="Обычный 10" xfId="5910" xr:uid="{00000000-0005-0000-0000-000064370000}"/>
    <cellStyle name="Обычный 10 2" xfId="5911" xr:uid="{00000000-0005-0000-0000-000065370000}"/>
    <cellStyle name="Обычный 10 2 2" xfId="14923" xr:uid="{00000000-0005-0000-0000-000066370000}"/>
    <cellStyle name="Обычный 10 3" xfId="14924" xr:uid="{00000000-0005-0000-0000-000067370000}"/>
    <cellStyle name="Обычный 10 3 2" xfId="14925" xr:uid="{00000000-0005-0000-0000-000068370000}"/>
    <cellStyle name="Обычный 10 4" xfId="14926" xr:uid="{00000000-0005-0000-0000-000069370000}"/>
    <cellStyle name="Обычный 10 5" xfId="14927" xr:uid="{00000000-0005-0000-0000-00006A370000}"/>
    <cellStyle name="Обычный 10_Прогноз_области_МВЭС_21.01.2014" xfId="14928" xr:uid="{00000000-0005-0000-0000-00006B370000}"/>
    <cellStyle name="Обычный 100" xfId="14929" xr:uid="{00000000-0005-0000-0000-00006C370000}"/>
    <cellStyle name="Обычный 101" xfId="14930" xr:uid="{00000000-0005-0000-0000-00006D370000}"/>
    <cellStyle name="Обычный 102" xfId="14931" xr:uid="{00000000-0005-0000-0000-00006E370000}"/>
    <cellStyle name="Обычный 103" xfId="14932" xr:uid="{00000000-0005-0000-0000-00006F370000}"/>
    <cellStyle name="Обычный 104" xfId="14933" xr:uid="{00000000-0005-0000-0000-000070370000}"/>
    <cellStyle name="Обычный 105" xfId="14934" xr:uid="{00000000-0005-0000-0000-000071370000}"/>
    <cellStyle name="Обычный 106" xfId="14935" xr:uid="{00000000-0005-0000-0000-000072370000}"/>
    <cellStyle name="Обычный 107" xfId="7353" xr:uid="{00000000-0005-0000-0000-000073370000}"/>
    <cellStyle name="Обычный 108" xfId="7354" xr:uid="{00000000-0005-0000-0000-000074370000}"/>
    <cellStyle name="Обычный 109" xfId="7355" xr:uid="{00000000-0005-0000-0000-000075370000}"/>
    <cellStyle name="Обычный 11" xfId="5912" xr:uid="{00000000-0005-0000-0000-000076370000}"/>
    <cellStyle name="Обычный 11 2" xfId="5913" xr:uid="{00000000-0005-0000-0000-000077370000}"/>
    <cellStyle name="Обычный 11 2 2" xfId="14936" xr:uid="{00000000-0005-0000-0000-000078370000}"/>
    <cellStyle name="Обычный 11 3" xfId="5914" xr:uid="{00000000-0005-0000-0000-000079370000}"/>
    <cellStyle name="Обычный 11 4" xfId="6538" xr:uid="{00000000-0005-0000-0000-00007A370000}"/>
    <cellStyle name="Обычный 11 5" xfId="7459" xr:uid="{00000000-0005-0000-0000-00007B370000}"/>
    <cellStyle name="Обычный 11 5 2" xfId="7460" xr:uid="{00000000-0005-0000-0000-00007C370000}"/>
    <cellStyle name="Обычный 110" xfId="7356" xr:uid="{00000000-0005-0000-0000-00007D370000}"/>
    <cellStyle name="Обычный 111" xfId="14937" xr:uid="{00000000-0005-0000-0000-00007E370000}"/>
    <cellStyle name="Обычный 112" xfId="14938" xr:uid="{00000000-0005-0000-0000-00007F370000}"/>
    <cellStyle name="Обычный 113" xfId="14939" xr:uid="{00000000-0005-0000-0000-000080370000}"/>
    <cellStyle name="Обычный 12" xfId="4" xr:uid="{00000000-0005-0000-0000-000081370000}"/>
    <cellStyle name="Обычный 12 2" xfId="5916" xr:uid="{00000000-0005-0000-0000-000082370000}"/>
    <cellStyle name="Обычный 12 2 2" xfId="14940" xr:uid="{00000000-0005-0000-0000-000083370000}"/>
    <cellStyle name="Обычный 12 3" xfId="5917" xr:uid="{00000000-0005-0000-0000-000084370000}"/>
    <cellStyle name="Обычный 12 3 2" xfId="5918" xr:uid="{00000000-0005-0000-0000-000085370000}"/>
    <cellStyle name="Обычный 12 3 2 2" xfId="5919" xr:uid="{00000000-0005-0000-0000-000086370000}"/>
    <cellStyle name="Обычный 12 3 2 2 2" xfId="5920" xr:uid="{00000000-0005-0000-0000-000087370000}"/>
    <cellStyle name="Обычный 12 3 2 2 2 2" xfId="5921" xr:uid="{00000000-0005-0000-0000-000088370000}"/>
    <cellStyle name="Обычный 12 3 2 2 3" xfId="5922" xr:uid="{00000000-0005-0000-0000-000089370000}"/>
    <cellStyle name="Обычный 12 3 2 3" xfId="5923" xr:uid="{00000000-0005-0000-0000-00008A370000}"/>
    <cellStyle name="Обычный 12 3 2 3 2" xfId="5924" xr:uid="{00000000-0005-0000-0000-00008B370000}"/>
    <cellStyle name="Обычный 12 3 2 3 2 2" xfId="5925" xr:uid="{00000000-0005-0000-0000-00008C370000}"/>
    <cellStyle name="Обычный 12 3 2 3 3" xfId="5926" xr:uid="{00000000-0005-0000-0000-00008D370000}"/>
    <cellStyle name="Обычный 12 3 2 4" xfId="5927" xr:uid="{00000000-0005-0000-0000-00008E370000}"/>
    <cellStyle name="Обычный 12 3 2 4 2" xfId="5928" xr:uid="{00000000-0005-0000-0000-00008F370000}"/>
    <cellStyle name="Обычный 12 3 2 5" xfId="5929" xr:uid="{00000000-0005-0000-0000-000090370000}"/>
    <cellStyle name="Обычный 12 3 3" xfId="5930" xr:uid="{00000000-0005-0000-0000-000091370000}"/>
    <cellStyle name="Обычный 12 3 3 2" xfId="5931" xr:uid="{00000000-0005-0000-0000-000092370000}"/>
    <cellStyle name="Обычный 12 3 3 2 2" xfId="5932" xr:uid="{00000000-0005-0000-0000-000093370000}"/>
    <cellStyle name="Обычный 12 3 3 3" xfId="5933" xr:uid="{00000000-0005-0000-0000-000094370000}"/>
    <cellStyle name="Обычный 12 3 4" xfId="5934" xr:uid="{00000000-0005-0000-0000-000095370000}"/>
    <cellStyle name="Обычный 12 3 4 2" xfId="5935" xr:uid="{00000000-0005-0000-0000-000096370000}"/>
    <cellStyle name="Обычный 12 3 4 2 2" xfId="5936" xr:uid="{00000000-0005-0000-0000-000097370000}"/>
    <cellStyle name="Обычный 12 3 4 3" xfId="5937" xr:uid="{00000000-0005-0000-0000-000098370000}"/>
    <cellStyle name="Обычный 12 3 5" xfId="5938" xr:uid="{00000000-0005-0000-0000-000099370000}"/>
    <cellStyle name="Обычный 12 3 5 2" xfId="5939" xr:uid="{00000000-0005-0000-0000-00009A370000}"/>
    <cellStyle name="Обычный 12 3 6" xfId="5940" xr:uid="{00000000-0005-0000-0000-00009B370000}"/>
    <cellStyle name="Обычный 12 4" xfId="5941" xr:uid="{00000000-0005-0000-0000-00009C370000}"/>
    <cellStyle name="Обычный 12 4 2" xfId="5942" xr:uid="{00000000-0005-0000-0000-00009D370000}"/>
    <cellStyle name="Обычный 12 4 2 2" xfId="5943" xr:uid="{00000000-0005-0000-0000-00009E370000}"/>
    <cellStyle name="Обычный 12 4 2 2 2" xfId="5944" xr:uid="{00000000-0005-0000-0000-00009F370000}"/>
    <cellStyle name="Обычный 12 4 2 3" xfId="5945" xr:uid="{00000000-0005-0000-0000-0000A0370000}"/>
    <cellStyle name="Обычный 12 4 3" xfId="5946" xr:uid="{00000000-0005-0000-0000-0000A1370000}"/>
    <cellStyle name="Обычный 12 4 3 2" xfId="5947" xr:uid="{00000000-0005-0000-0000-0000A2370000}"/>
    <cellStyle name="Обычный 12 4 3 2 2" xfId="5948" xr:uid="{00000000-0005-0000-0000-0000A3370000}"/>
    <cellStyle name="Обычный 12 4 3 3" xfId="5949" xr:uid="{00000000-0005-0000-0000-0000A4370000}"/>
    <cellStyle name="Обычный 12 4 4" xfId="5950" xr:uid="{00000000-0005-0000-0000-0000A5370000}"/>
    <cellStyle name="Обычный 12 4 4 2" xfId="5951" xr:uid="{00000000-0005-0000-0000-0000A6370000}"/>
    <cellStyle name="Обычный 12 4 5" xfId="5952" xr:uid="{00000000-0005-0000-0000-0000A7370000}"/>
    <cellStyle name="Обычный 12 5" xfId="5953" xr:uid="{00000000-0005-0000-0000-0000A8370000}"/>
    <cellStyle name="Обычный 12 5 2" xfId="5954" xr:uid="{00000000-0005-0000-0000-0000A9370000}"/>
    <cellStyle name="Обычный 12 5 2 2" xfId="5955" xr:uid="{00000000-0005-0000-0000-0000AA370000}"/>
    <cellStyle name="Обычный 12 5 3" xfId="5956" xr:uid="{00000000-0005-0000-0000-0000AB370000}"/>
    <cellStyle name="Обычный 12 5 6 2 2 2" xfId="5957" xr:uid="{00000000-0005-0000-0000-0000AC370000}"/>
    <cellStyle name="Обычный 12 5 6 2 2 2 2" xfId="5958" xr:uid="{00000000-0005-0000-0000-0000AD370000}"/>
    <cellStyle name="Обычный 12 5 6 2 2 2 2 2" xfId="5959" xr:uid="{00000000-0005-0000-0000-0000AE370000}"/>
    <cellStyle name="Обычный 12 5 6 2 2 2 2 2 2" xfId="5960" xr:uid="{00000000-0005-0000-0000-0000AF370000}"/>
    <cellStyle name="Обычный 12 5 6 2 2 2 2 3" xfId="5961" xr:uid="{00000000-0005-0000-0000-0000B0370000}"/>
    <cellStyle name="Обычный 12 5 6 2 2 2 2 3 2" xfId="5962" xr:uid="{00000000-0005-0000-0000-0000B1370000}"/>
    <cellStyle name="Обычный 12 5 6 2 2 2 2 4" xfId="5963" xr:uid="{00000000-0005-0000-0000-0000B2370000}"/>
    <cellStyle name="Обычный 12 5 6 2 2 2 3" xfId="5964" xr:uid="{00000000-0005-0000-0000-0000B3370000}"/>
    <cellStyle name="Обычный 12 5 6 2 2 2 3 2" xfId="5965" xr:uid="{00000000-0005-0000-0000-0000B4370000}"/>
    <cellStyle name="Обычный 12 5 6 2 2 2 3 2 2" xfId="5966" xr:uid="{00000000-0005-0000-0000-0000B5370000}"/>
    <cellStyle name="Обычный 12 5 6 2 2 2 3 3" xfId="5967" xr:uid="{00000000-0005-0000-0000-0000B6370000}"/>
    <cellStyle name="Обычный 12 5 6 2 2 2 3 3 2" xfId="5968" xr:uid="{00000000-0005-0000-0000-0000B7370000}"/>
    <cellStyle name="Обычный 12 5 6 2 2 2 3 4" xfId="5969" xr:uid="{00000000-0005-0000-0000-0000B8370000}"/>
    <cellStyle name="Обычный 12 5 6 2 2 2 4" xfId="5970" xr:uid="{00000000-0005-0000-0000-0000B9370000}"/>
    <cellStyle name="Обычный 12 5 6 2 2 2 4 2" xfId="5971" xr:uid="{00000000-0005-0000-0000-0000BA370000}"/>
    <cellStyle name="Обычный 12 5 6 2 2 2 5" xfId="5972" xr:uid="{00000000-0005-0000-0000-0000BB370000}"/>
    <cellStyle name="Обычный 12 5 6 2 2 2 6" xfId="5973" xr:uid="{00000000-0005-0000-0000-0000BC370000}"/>
    <cellStyle name="Обычный 12 5 6 2 2 2 7" xfId="5974" xr:uid="{00000000-0005-0000-0000-0000BD370000}"/>
    <cellStyle name="Обычный 12 5 6 2 2 2 7 2" xfId="5975" xr:uid="{00000000-0005-0000-0000-0000BE370000}"/>
    <cellStyle name="Обычный 12 5 6 2 2 2 7 3" xfId="5976" xr:uid="{00000000-0005-0000-0000-0000BF370000}"/>
    <cellStyle name="Обычный 12 5 6 2 2 2 7 3 2 2" xfId="6534" xr:uid="{00000000-0005-0000-0000-0000C0370000}"/>
    <cellStyle name="Обычный 12 5 6 2 2 2 7 3 3" xfId="6532" xr:uid="{00000000-0005-0000-0000-0000C1370000}"/>
    <cellStyle name="Обычный 12 5 6 2 2 2 7 3 3 2" xfId="7461" xr:uid="{00000000-0005-0000-0000-0000C2370000}"/>
    <cellStyle name="Обычный 12 6" xfId="5977" xr:uid="{00000000-0005-0000-0000-0000C3370000}"/>
    <cellStyle name="Обычный 12 6 2" xfId="5978" xr:uid="{00000000-0005-0000-0000-0000C4370000}"/>
    <cellStyle name="Обычный 12 6 2 2" xfId="5979" xr:uid="{00000000-0005-0000-0000-0000C5370000}"/>
    <cellStyle name="Обычный 12 6 3" xfId="5980" xr:uid="{00000000-0005-0000-0000-0000C6370000}"/>
    <cellStyle name="Обычный 12 6 3 2" xfId="5981" xr:uid="{00000000-0005-0000-0000-0000C7370000}"/>
    <cellStyle name="Обычный 12 6 4" xfId="5982" xr:uid="{00000000-0005-0000-0000-0000C8370000}"/>
    <cellStyle name="Обычный 12 7" xfId="5983" xr:uid="{00000000-0005-0000-0000-0000C9370000}"/>
    <cellStyle name="Обычный 12 7 2" xfId="5984" xr:uid="{00000000-0005-0000-0000-0000CA370000}"/>
    <cellStyle name="Обычный 12 8" xfId="5985" xr:uid="{00000000-0005-0000-0000-0000CB370000}"/>
    <cellStyle name="Обычный 12 9" xfId="5986" xr:uid="{00000000-0005-0000-0000-0000CC370000}"/>
    <cellStyle name="Обычный 12 9 2" xfId="5987" xr:uid="{00000000-0005-0000-0000-0000CD370000}"/>
    <cellStyle name="Обычный 12 9 2 2" xfId="5988" xr:uid="{00000000-0005-0000-0000-0000CE370000}"/>
    <cellStyle name="Обычный 12 9 3" xfId="7357" xr:uid="{00000000-0005-0000-0000-0000CF370000}"/>
    <cellStyle name="Обычный 12 9 3 2" xfId="7358" xr:uid="{00000000-0005-0000-0000-0000D0370000}"/>
    <cellStyle name="Обычный 12_Прогноз_области_МВЭС_21.01.2014" xfId="14941" xr:uid="{00000000-0005-0000-0000-0000D1370000}"/>
    <cellStyle name="Обычный 13" xfId="5989" xr:uid="{00000000-0005-0000-0000-0000D2370000}"/>
    <cellStyle name="Обычный 13 2" xfId="5990" xr:uid="{00000000-0005-0000-0000-0000D3370000}"/>
    <cellStyle name="Обычный 13 3" xfId="14942" xr:uid="{00000000-0005-0000-0000-0000D4370000}"/>
    <cellStyle name="Обычный 13 4" xfId="14943" xr:uid="{00000000-0005-0000-0000-0000D5370000}"/>
    <cellStyle name="Обычный 14" xfId="5991" xr:uid="{00000000-0005-0000-0000-0000D6370000}"/>
    <cellStyle name="Обычный 14 2" xfId="7359" xr:uid="{00000000-0005-0000-0000-0000D7370000}"/>
    <cellStyle name="Обычный 14 2 2" xfId="14944" xr:uid="{00000000-0005-0000-0000-0000D8370000}"/>
    <cellStyle name="Обычный 14 3" xfId="14945" xr:uid="{00000000-0005-0000-0000-0000D9370000}"/>
    <cellStyle name="Обычный 14 3 2" xfId="14946" xr:uid="{00000000-0005-0000-0000-0000DA370000}"/>
    <cellStyle name="Обычный 14 4" xfId="14947" xr:uid="{00000000-0005-0000-0000-0000DB370000}"/>
    <cellStyle name="Обычный 14 4 2" xfId="14948" xr:uid="{00000000-0005-0000-0000-0000DC370000}"/>
    <cellStyle name="Обычный 14 4 3" xfId="14949" xr:uid="{00000000-0005-0000-0000-0000DD370000}"/>
    <cellStyle name="Обычный 14 4 4" xfId="14950" xr:uid="{00000000-0005-0000-0000-0000DE370000}"/>
    <cellStyle name="Обычный 14 5" xfId="14951" xr:uid="{00000000-0005-0000-0000-0000DF370000}"/>
    <cellStyle name="Обычный 14 6" xfId="14952" xr:uid="{00000000-0005-0000-0000-0000E0370000}"/>
    <cellStyle name="Обычный 14 7" xfId="14953" xr:uid="{00000000-0005-0000-0000-0000E1370000}"/>
    <cellStyle name="Обычный 15" xfId="5992" xr:uid="{00000000-0005-0000-0000-0000E2370000}"/>
    <cellStyle name="Обычный 15 2" xfId="5993" xr:uid="{00000000-0005-0000-0000-0000E3370000}"/>
    <cellStyle name="Обычный 15 2 2" xfId="5994" xr:uid="{00000000-0005-0000-0000-0000E4370000}"/>
    <cellStyle name="Обычный 15 3" xfId="5995" xr:uid="{00000000-0005-0000-0000-0000E5370000}"/>
    <cellStyle name="Обычный 15 5" xfId="14954" xr:uid="{00000000-0005-0000-0000-0000E6370000}"/>
    <cellStyle name="Обычный 15_Заем_181113г." xfId="5996" xr:uid="{00000000-0005-0000-0000-0000E7370000}"/>
    <cellStyle name="Обычный 16" xfId="5997" xr:uid="{00000000-0005-0000-0000-0000E8370000}"/>
    <cellStyle name="Обычный 16 2" xfId="5998" xr:uid="{00000000-0005-0000-0000-0000E9370000}"/>
    <cellStyle name="Обычный 16 2 3" xfId="5999" xr:uid="{00000000-0005-0000-0000-0000EA370000}"/>
    <cellStyle name="Обычный 16 3" xfId="6000" xr:uid="{00000000-0005-0000-0000-0000EB370000}"/>
    <cellStyle name="Обычный 16 3 2" xfId="6522" xr:uid="{00000000-0005-0000-0000-0000EC370000}"/>
    <cellStyle name="Обычный 17" xfId="6001" xr:uid="{00000000-0005-0000-0000-0000ED370000}"/>
    <cellStyle name="Обычный 17 10" xfId="14955" xr:uid="{00000000-0005-0000-0000-0000EE370000}"/>
    <cellStyle name="Обычный 17 11" xfId="14956" xr:uid="{00000000-0005-0000-0000-0000EF370000}"/>
    <cellStyle name="Обычный 17 12" xfId="14957" xr:uid="{00000000-0005-0000-0000-0000F0370000}"/>
    <cellStyle name="Обычный 17 13" xfId="14958" xr:uid="{00000000-0005-0000-0000-0000F1370000}"/>
    <cellStyle name="Обычный 17 14" xfId="14959" xr:uid="{00000000-0005-0000-0000-0000F2370000}"/>
    <cellStyle name="Обычный 17 15" xfId="14960" xr:uid="{00000000-0005-0000-0000-0000F3370000}"/>
    <cellStyle name="Обычный 17 16" xfId="14961" xr:uid="{00000000-0005-0000-0000-0000F4370000}"/>
    <cellStyle name="Обычный 17 17" xfId="14962" xr:uid="{00000000-0005-0000-0000-0000F5370000}"/>
    <cellStyle name="Обычный 17 18" xfId="14963" xr:uid="{00000000-0005-0000-0000-0000F6370000}"/>
    <cellStyle name="Обычный 17 2" xfId="6002" xr:uid="{00000000-0005-0000-0000-0000F7370000}"/>
    <cellStyle name="Обычный 17 2 10" xfId="14964" xr:uid="{00000000-0005-0000-0000-0000F8370000}"/>
    <cellStyle name="Обычный 17 2 11" xfId="14965" xr:uid="{00000000-0005-0000-0000-0000F9370000}"/>
    <cellStyle name="Обычный 17 2 12" xfId="14966" xr:uid="{00000000-0005-0000-0000-0000FA370000}"/>
    <cellStyle name="Обычный 17 2 13" xfId="14967" xr:uid="{00000000-0005-0000-0000-0000FB370000}"/>
    <cellStyle name="Обычный 17 2 2" xfId="6003" xr:uid="{00000000-0005-0000-0000-0000FC370000}"/>
    <cellStyle name="Обычный 17 2 2 2" xfId="6004" xr:uid="{00000000-0005-0000-0000-0000FD370000}"/>
    <cellStyle name="Обычный 17 2 3" xfId="6005" xr:uid="{00000000-0005-0000-0000-0000FE370000}"/>
    <cellStyle name="Обычный 17 2 3 2" xfId="6006" xr:uid="{00000000-0005-0000-0000-0000FF370000}"/>
    <cellStyle name="Обычный 17 2 4" xfId="6520" xr:uid="{00000000-0005-0000-0000-000000380000}"/>
    <cellStyle name="Обычный 17 2 5" xfId="14968" xr:uid="{00000000-0005-0000-0000-000001380000}"/>
    <cellStyle name="Обычный 17 2 6" xfId="14969" xr:uid="{00000000-0005-0000-0000-000002380000}"/>
    <cellStyle name="Обычный 17 2 7" xfId="14970" xr:uid="{00000000-0005-0000-0000-000003380000}"/>
    <cellStyle name="Обычный 17 2 8" xfId="14971" xr:uid="{00000000-0005-0000-0000-000004380000}"/>
    <cellStyle name="Обычный 17 2 9" xfId="14972" xr:uid="{00000000-0005-0000-0000-000005380000}"/>
    <cellStyle name="Обычный 17 3" xfId="6007" xr:uid="{00000000-0005-0000-0000-000006380000}"/>
    <cellStyle name="Обычный 17 3 2" xfId="6008" xr:uid="{00000000-0005-0000-0000-000007380000}"/>
    <cellStyle name="Обычный 17 3 2 2" xfId="6009" xr:uid="{00000000-0005-0000-0000-000008380000}"/>
    <cellStyle name="Обычный 17 3 3" xfId="6010" xr:uid="{00000000-0005-0000-0000-000009380000}"/>
    <cellStyle name="Обычный 17 4" xfId="6011" xr:uid="{00000000-0005-0000-0000-00000A380000}"/>
    <cellStyle name="Обычный 17 4 10" xfId="14973" xr:uid="{00000000-0005-0000-0000-00000B380000}"/>
    <cellStyle name="Обычный 17 4 11" xfId="14974" xr:uid="{00000000-0005-0000-0000-00000C380000}"/>
    <cellStyle name="Обычный 17 4 12" xfId="14975" xr:uid="{00000000-0005-0000-0000-00000D380000}"/>
    <cellStyle name="Обычный 17 4 13" xfId="14976" xr:uid="{00000000-0005-0000-0000-00000E380000}"/>
    <cellStyle name="Обычный 17 4 14" xfId="14977" xr:uid="{00000000-0005-0000-0000-00000F380000}"/>
    <cellStyle name="Обычный 17 4 15" xfId="14978" xr:uid="{00000000-0005-0000-0000-000010380000}"/>
    <cellStyle name="Обычный 17 4 16" xfId="14979" xr:uid="{00000000-0005-0000-0000-000011380000}"/>
    <cellStyle name="Обычный 17 4 2" xfId="14980" xr:uid="{00000000-0005-0000-0000-000012380000}"/>
    <cellStyle name="Обычный 17 4 3" xfId="14981" xr:uid="{00000000-0005-0000-0000-000013380000}"/>
    <cellStyle name="Обычный 17 4 4" xfId="14982" xr:uid="{00000000-0005-0000-0000-000014380000}"/>
    <cellStyle name="Обычный 17 4 5" xfId="14983" xr:uid="{00000000-0005-0000-0000-000015380000}"/>
    <cellStyle name="Обычный 17 4 6" xfId="14984" xr:uid="{00000000-0005-0000-0000-000016380000}"/>
    <cellStyle name="Обычный 17 4 7" xfId="14985" xr:uid="{00000000-0005-0000-0000-000017380000}"/>
    <cellStyle name="Обычный 17 4 8" xfId="14986" xr:uid="{00000000-0005-0000-0000-000018380000}"/>
    <cellStyle name="Обычный 17 4 9" xfId="14987" xr:uid="{00000000-0005-0000-0000-000019380000}"/>
    <cellStyle name="Обычный 17 5" xfId="6012" xr:uid="{00000000-0005-0000-0000-00001A380000}"/>
    <cellStyle name="Обычный 17 6" xfId="14988" xr:uid="{00000000-0005-0000-0000-00001B380000}"/>
    <cellStyle name="Обычный 17 7" xfId="14989" xr:uid="{00000000-0005-0000-0000-00001C380000}"/>
    <cellStyle name="Обычный 17 8" xfId="14990" xr:uid="{00000000-0005-0000-0000-00001D380000}"/>
    <cellStyle name="Обычный 17 9" xfId="14991" xr:uid="{00000000-0005-0000-0000-00001E380000}"/>
    <cellStyle name="Обычный 18" xfId="6013" xr:uid="{00000000-0005-0000-0000-00001F380000}"/>
    <cellStyle name="Обычный 18 2" xfId="6014" xr:uid="{00000000-0005-0000-0000-000020380000}"/>
    <cellStyle name="Обычный 18 2 2" xfId="6015" xr:uid="{00000000-0005-0000-0000-000021380000}"/>
    <cellStyle name="Обычный 18 3" xfId="6016" xr:uid="{00000000-0005-0000-0000-000022380000}"/>
    <cellStyle name="Обычный 19" xfId="6017" xr:uid="{00000000-0005-0000-0000-000023380000}"/>
    <cellStyle name="Обычный 19 2" xfId="6018" xr:uid="{00000000-0005-0000-0000-000024380000}"/>
    <cellStyle name="Обычный 19 3" xfId="6019" xr:uid="{00000000-0005-0000-0000-000025380000}"/>
    <cellStyle name="Обычный 19 3 2" xfId="6020" xr:uid="{00000000-0005-0000-0000-000026380000}"/>
    <cellStyle name="Обычный 19 3 2 2" xfId="6021" xr:uid="{00000000-0005-0000-0000-000027380000}"/>
    <cellStyle name="Обычный 19 3 2 2 2" xfId="6022" xr:uid="{00000000-0005-0000-0000-000028380000}"/>
    <cellStyle name="Обычный 19 3 2 2 2 2" xfId="6023" xr:uid="{00000000-0005-0000-0000-000029380000}"/>
    <cellStyle name="Обычный 19 3 2 2 3" xfId="6024" xr:uid="{00000000-0005-0000-0000-00002A380000}"/>
    <cellStyle name="Обычный 19 3 2 3" xfId="6025" xr:uid="{00000000-0005-0000-0000-00002B380000}"/>
    <cellStyle name="Обычный 19 3 2 3 2" xfId="6026" xr:uid="{00000000-0005-0000-0000-00002C380000}"/>
    <cellStyle name="Обычный 19 3 2 3 2 2" xfId="6027" xr:uid="{00000000-0005-0000-0000-00002D380000}"/>
    <cellStyle name="Обычный 19 3 2 3 3" xfId="6028" xr:uid="{00000000-0005-0000-0000-00002E380000}"/>
    <cellStyle name="Обычный 19 3 2 4" xfId="6029" xr:uid="{00000000-0005-0000-0000-00002F380000}"/>
    <cellStyle name="Обычный 19 3 2 4 2" xfId="6030" xr:uid="{00000000-0005-0000-0000-000030380000}"/>
    <cellStyle name="Обычный 19 3 2 5" xfId="6031" xr:uid="{00000000-0005-0000-0000-000031380000}"/>
    <cellStyle name="Обычный 19 3 3" xfId="6032" xr:uid="{00000000-0005-0000-0000-000032380000}"/>
    <cellStyle name="Обычный 19 3 3 2" xfId="6033" xr:uid="{00000000-0005-0000-0000-000033380000}"/>
    <cellStyle name="Обычный 19 3 3 2 2" xfId="6034" xr:uid="{00000000-0005-0000-0000-000034380000}"/>
    <cellStyle name="Обычный 19 3 3 3" xfId="6035" xr:uid="{00000000-0005-0000-0000-000035380000}"/>
    <cellStyle name="Обычный 19 3 4" xfId="6036" xr:uid="{00000000-0005-0000-0000-000036380000}"/>
    <cellStyle name="Обычный 19 3 4 2" xfId="6037" xr:uid="{00000000-0005-0000-0000-000037380000}"/>
    <cellStyle name="Обычный 19 3 4 2 2" xfId="6038" xr:uid="{00000000-0005-0000-0000-000038380000}"/>
    <cellStyle name="Обычный 19 3 4 3" xfId="6039" xr:uid="{00000000-0005-0000-0000-000039380000}"/>
    <cellStyle name="Обычный 19 3 5" xfId="6040" xr:uid="{00000000-0005-0000-0000-00003A380000}"/>
    <cellStyle name="Обычный 19 3 5 2" xfId="6041" xr:uid="{00000000-0005-0000-0000-00003B380000}"/>
    <cellStyle name="Обычный 19 3 6" xfId="6042" xr:uid="{00000000-0005-0000-0000-00003C380000}"/>
    <cellStyle name="Обычный 19 4" xfId="6043" xr:uid="{00000000-0005-0000-0000-00003D380000}"/>
    <cellStyle name="Обычный 19 4 2" xfId="6044" xr:uid="{00000000-0005-0000-0000-00003E380000}"/>
    <cellStyle name="Обычный 19 4 2 2" xfId="6045" xr:uid="{00000000-0005-0000-0000-00003F380000}"/>
    <cellStyle name="Обычный 19 4 2 2 2" xfId="6046" xr:uid="{00000000-0005-0000-0000-000040380000}"/>
    <cellStyle name="Обычный 19 4 2 3" xfId="6047" xr:uid="{00000000-0005-0000-0000-000041380000}"/>
    <cellStyle name="Обычный 19 4 3" xfId="6048" xr:uid="{00000000-0005-0000-0000-000042380000}"/>
    <cellStyle name="Обычный 19 4 3 2" xfId="6049" xr:uid="{00000000-0005-0000-0000-000043380000}"/>
    <cellStyle name="Обычный 19 4 3 2 2" xfId="6050" xr:uid="{00000000-0005-0000-0000-000044380000}"/>
    <cellStyle name="Обычный 19 4 3 3" xfId="6051" xr:uid="{00000000-0005-0000-0000-000045380000}"/>
    <cellStyle name="Обычный 19 4 4" xfId="6052" xr:uid="{00000000-0005-0000-0000-000046380000}"/>
    <cellStyle name="Обычный 19 4 4 2" xfId="6053" xr:uid="{00000000-0005-0000-0000-000047380000}"/>
    <cellStyle name="Обычный 19 4 5" xfId="6054" xr:uid="{00000000-0005-0000-0000-000048380000}"/>
    <cellStyle name="Обычный 19 5" xfId="6055" xr:uid="{00000000-0005-0000-0000-000049380000}"/>
    <cellStyle name="Обычный 19 5 2" xfId="6056" xr:uid="{00000000-0005-0000-0000-00004A380000}"/>
    <cellStyle name="Обычный 19 5 2 2" xfId="6057" xr:uid="{00000000-0005-0000-0000-00004B380000}"/>
    <cellStyle name="Обычный 19 5 3" xfId="6058" xr:uid="{00000000-0005-0000-0000-00004C380000}"/>
    <cellStyle name="Обычный 19 6" xfId="6059" xr:uid="{00000000-0005-0000-0000-00004D380000}"/>
    <cellStyle name="Обычный 19 6 2" xfId="6060" xr:uid="{00000000-0005-0000-0000-00004E380000}"/>
    <cellStyle name="Обычный 19 6 2 2" xfId="6061" xr:uid="{00000000-0005-0000-0000-00004F380000}"/>
    <cellStyle name="Обычный 19 6 3" xfId="6062" xr:uid="{00000000-0005-0000-0000-000050380000}"/>
    <cellStyle name="Обычный 19 7" xfId="6063" xr:uid="{00000000-0005-0000-0000-000051380000}"/>
    <cellStyle name="Обычный 19 7 2" xfId="6064" xr:uid="{00000000-0005-0000-0000-000052380000}"/>
    <cellStyle name="Обычный 19 8" xfId="6065" xr:uid="{00000000-0005-0000-0000-000053380000}"/>
    <cellStyle name="Обычный 19_1IDожидаемое на 1- полугодие.." xfId="7360" xr:uid="{00000000-0005-0000-0000-000054380000}"/>
    <cellStyle name="Обычный 2" xfId="1" xr:uid="{00000000-0005-0000-0000-000055380000}"/>
    <cellStyle name="Обычный 2 10" xfId="7361" xr:uid="{00000000-0005-0000-0000-000056380000}"/>
    <cellStyle name="Обычный 2 10 2" xfId="14992" xr:uid="{00000000-0005-0000-0000-000057380000}"/>
    <cellStyle name="Обычный 2 11" xfId="7362" xr:uid="{00000000-0005-0000-0000-000058380000}"/>
    <cellStyle name="Обычный 2 12" xfId="7363" xr:uid="{00000000-0005-0000-0000-000059380000}"/>
    <cellStyle name="Обычный 2 13" xfId="7364" xr:uid="{00000000-0005-0000-0000-00005A380000}"/>
    <cellStyle name="Обычный 2 14" xfId="7365" xr:uid="{00000000-0005-0000-0000-00005B380000}"/>
    <cellStyle name="Обычный 2 15" xfId="7366" xr:uid="{00000000-0005-0000-0000-00005C380000}"/>
    <cellStyle name="Обычный 2 16" xfId="7367" xr:uid="{00000000-0005-0000-0000-00005D380000}"/>
    <cellStyle name="Обычный 2 17" xfId="7368" xr:uid="{00000000-0005-0000-0000-00005E380000}"/>
    <cellStyle name="Обычный 2 18" xfId="7369" xr:uid="{00000000-0005-0000-0000-00005F380000}"/>
    <cellStyle name="Обычный 2 19" xfId="7370" xr:uid="{00000000-0005-0000-0000-000060380000}"/>
    <cellStyle name="Обычный 2 2" xfId="6066" xr:uid="{00000000-0005-0000-0000-000061380000}"/>
    <cellStyle name="Обычный 2 2 10" xfId="14993" xr:uid="{00000000-0005-0000-0000-000062380000}"/>
    <cellStyle name="Обычный 2 2 11" xfId="14994" xr:uid="{00000000-0005-0000-0000-000063380000}"/>
    <cellStyle name="Обычный 2 2 12" xfId="14995" xr:uid="{00000000-0005-0000-0000-000064380000}"/>
    <cellStyle name="Обычный 2 2 13" xfId="6067" xr:uid="{00000000-0005-0000-0000-000065380000}"/>
    <cellStyle name="Обычный 2 2 14" xfId="14996" xr:uid="{00000000-0005-0000-0000-000066380000}"/>
    <cellStyle name="Обычный 2 2 2" xfId="6068" xr:uid="{00000000-0005-0000-0000-000067380000}"/>
    <cellStyle name="Обычный 2 2 2 2" xfId="6069" xr:uid="{00000000-0005-0000-0000-000068380000}"/>
    <cellStyle name="Обычный 2 2 2 2 2" xfId="7371" xr:uid="{00000000-0005-0000-0000-000069380000}"/>
    <cellStyle name="Обычный 2 2 2 3" xfId="6070" xr:uid="{00000000-0005-0000-0000-00006A380000}"/>
    <cellStyle name="Обычный 2 2 2 3 2" xfId="7372" xr:uid="{00000000-0005-0000-0000-00006B380000}"/>
    <cellStyle name="Обычный 2 2 2 4" xfId="14997" xr:uid="{00000000-0005-0000-0000-00006C380000}"/>
    <cellStyle name="Обычный 2 2 3" xfId="6071" xr:uid="{00000000-0005-0000-0000-00006D380000}"/>
    <cellStyle name="Обычный 2 2 3 2" xfId="6072" xr:uid="{00000000-0005-0000-0000-00006E380000}"/>
    <cellStyle name="Обычный 2 2 3 3" xfId="14998" xr:uid="{00000000-0005-0000-0000-00006F380000}"/>
    <cellStyle name="Обычный 2 2 4" xfId="6073" xr:uid="{00000000-0005-0000-0000-000070380000}"/>
    <cellStyle name="Обычный 2 2 4 2" xfId="14999" xr:uid="{00000000-0005-0000-0000-000071380000}"/>
    <cellStyle name="Обычный 2 2 5" xfId="7373" xr:uid="{00000000-0005-0000-0000-000072380000}"/>
    <cellStyle name="Обычный 2 2 5 2" xfId="7464" xr:uid="{00000000-0005-0000-0000-000073380000}"/>
    <cellStyle name="Обычный 2 2 6" xfId="15000" xr:uid="{00000000-0005-0000-0000-000074380000}"/>
    <cellStyle name="Обычный 2 2 7" xfId="15001" xr:uid="{00000000-0005-0000-0000-000075380000}"/>
    <cellStyle name="Обычный 2 2 8" xfId="15002" xr:uid="{00000000-0005-0000-0000-000076380000}"/>
    <cellStyle name="Обычный 2 2 9" xfId="15003" xr:uid="{00000000-0005-0000-0000-000077380000}"/>
    <cellStyle name="Обычный 2 2_1-ЯИУ 2009 йил январь-сентябр-9 ой-тармоклар" xfId="6074" xr:uid="{00000000-0005-0000-0000-000078380000}"/>
    <cellStyle name="Обычный 2 20" xfId="7374" xr:uid="{00000000-0005-0000-0000-000079380000}"/>
    <cellStyle name="Обычный 2 21" xfId="7375" xr:uid="{00000000-0005-0000-0000-00007A380000}"/>
    <cellStyle name="Обычный 2 3" xfId="6075" xr:uid="{00000000-0005-0000-0000-00007B380000}"/>
    <cellStyle name="Обычный 2 3 2" xfId="6076" xr:uid="{00000000-0005-0000-0000-00007C380000}"/>
    <cellStyle name="Обычный 2 3 2 2" xfId="15004" xr:uid="{00000000-0005-0000-0000-00007D380000}"/>
    <cellStyle name="Обычный 2 3 2 3" xfId="15005" xr:uid="{00000000-0005-0000-0000-00007E380000}"/>
    <cellStyle name="Обычный 2 3 3" xfId="6077" xr:uid="{00000000-0005-0000-0000-00007F380000}"/>
    <cellStyle name="Обычный 2 3 4" xfId="6078" xr:uid="{00000000-0005-0000-0000-000080380000}"/>
    <cellStyle name="Обычный 2 3_2а илова" xfId="6079" xr:uid="{00000000-0005-0000-0000-000081380000}"/>
    <cellStyle name="Обычный 2 4" xfId="6080" xr:uid="{00000000-0005-0000-0000-000082380000}"/>
    <cellStyle name="Обычный 2 4 2" xfId="6081" xr:uid="{00000000-0005-0000-0000-000083380000}"/>
    <cellStyle name="Обычный 2 4 2 2 4 2" xfId="15006" xr:uid="{00000000-0005-0000-0000-000084380000}"/>
    <cellStyle name="Обычный 2 4 3" xfId="15007" xr:uid="{00000000-0005-0000-0000-000085380000}"/>
    <cellStyle name="Обычный 2 4 4" xfId="15008" xr:uid="{00000000-0005-0000-0000-000086380000}"/>
    <cellStyle name="Обычный 2 5" xfId="6082" xr:uid="{00000000-0005-0000-0000-000087380000}"/>
    <cellStyle name="Обычный 2 5 2" xfId="15009" xr:uid="{00000000-0005-0000-0000-000088380000}"/>
    <cellStyle name="Обычный 2 5 3" xfId="15010" xr:uid="{00000000-0005-0000-0000-000089380000}"/>
    <cellStyle name="Обычный 2 6" xfId="6083" xr:uid="{00000000-0005-0000-0000-00008A380000}"/>
    <cellStyle name="Обычный 2 6 2" xfId="15011" xr:uid="{00000000-0005-0000-0000-00008B380000}"/>
    <cellStyle name="Обычный 2 7" xfId="7376" xr:uid="{00000000-0005-0000-0000-00008C380000}"/>
    <cellStyle name="Обычный 2 7 2" xfId="15012" xr:uid="{00000000-0005-0000-0000-00008D380000}"/>
    <cellStyle name="Обычный 2 7 3" xfId="15013" xr:uid="{00000000-0005-0000-0000-00008E380000}"/>
    <cellStyle name="Обычный 2 8" xfId="6084" xr:uid="{00000000-0005-0000-0000-00008F380000}"/>
    <cellStyle name="Обычный 2 8 2" xfId="15014" xr:uid="{00000000-0005-0000-0000-000090380000}"/>
    <cellStyle name="Обычный 2 9" xfId="6085" xr:uid="{00000000-0005-0000-0000-000091380000}"/>
    <cellStyle name="Обычный 2 9 2" xfId="15015" xr:uid="{00000000-0005-0000-0000-000092380000}"/>
    <cellStyle name="Обычный 2_������" xfId="15016" xr:uid="{00000000-0005-0000-0000-000093380000}"/>
    <cellStyle name="Обычный 20" xfId="6086" xr:uid="{00000000-0005-0000-0000-000094380000}"/>
    <cellStyle name="Обычный 20 2" xfId="6087" xr:uid="{00000000-0005-0000-0000-000095380000}"/>
    <cellStyle name="Обычный 20 2 2" xfId="6088" xr:uid="{00000000-0005-0000-0000-000096380000}"/>
    <cellStyle name="Обычный 20 3" xfId="6089" xr:uid="{00000000-0005-0000-0000-000097380000}"/>
    <cellStyle name="Обычный 21" xfId="6090" xr:uid="{00000000-0005-0000-0000-000098380000}"/>
    <cellStyle name="Обычный 21 2" xfId="6091" xr:uid="{00000000-0005-0000-0000-000099380000}"/>
    <cellStyle name="Обычный 21 2 2" xfId="6092" xr:uid="{00000000-0005-0000-0000-00009A380000}"/>
    <cellStyle name="Обычный 21 2 2 2" xfId="6093" xr:uid="{00000000-0005-0000-0000-00009B380000}"/>
    <cellStyle name="Обычный 21 2 2 2 2" xfId="6094" xr:uid="{00000000-0005-0000-0000-00009C380000}"/>
    <cellStyle name="Обычный 21 2 2 3" xfId="6095" xr:uid="{00000000-0005-0000-0000-00009D380000}"/>
    <cellStyle name="Обычный 21 2 3" xfId="6096" xr:uid="{00000000-0005-0000-0000-00009E380000}"/>
    <cellStyle name="Обычный 21 2 3 2" xfId="6097" xr:uid="{00000000-0005-0000-0000-00009F380000}"/>
    <cellStyle name="Обычный 21 2 4" xfId="6098" xr:uid="{00000000-0005-0000-0000-0000A0380000}"/>
    <cellStyle name="Обычный 21 3" xfId="6099" xr:uid="{00000000-0005-0000-0000-0000A1380000}"/>
    <cellStyle name="Обычный 21 3 2" xfId="6100" xr:uid="{00000000-0005-0000-0000-0000A2380000}"/>
    <cellStyle name="Обычный 21 3 2 2" xfId="6101" xr:uid="{00000000-0005-0000-0000-0000A3380000}"/>
    <cellStyle name="Обычный 21 3 2 2 2" xfId="6102" xr:uid="{00000000-0005-0000-0000-0000A4380000}"/>
    <cellStyle name="Обычный 21 3 2 3" xfId="6103" xr:uid="{00000000-0005-0000-0000-0000A5380000}"/>
    <cellStyle name="Обычный 21 3 3" xfId="6104" xr:uid="{00000000-0005-0000-0000-0000A6380000}"/>
    <cellStyle name="Обычный 21 3 3 2" xfId="6105" xr:uid="{00000000-0005-0000-0000-0000A7380000}"/>
    <cellStyle name="Обычный 21 3 4" xfId="6106" xr:uid="{00000000-0005-0000-0000-0000A8380000}"/>
    <cellStyle name="Обычный 21 4" xfId="6107" xr:uid="{00000000-0005-0000-0000-0000A9380000}"/>
    <cellStyle name="Обычный 21 4 2" xfId="6108" xr:uid="{00000000-0005-0000-0000-0000AA380000}"/>
    <cellStyle name="Обычный 21 5" xfId="6109" xr:uid="{00000000-0005-0000-0000-0000AB380000}"/>
    <cellStyle name="Обычный 22" xfId="6110" xr:uid="{00000000-0005-0000-0000-0000AC380000}"/>
    <cellStyle name="Обычный 22 2" xfId="6111" xr:uid="{00000000-0005-0000-0000-0000AD380000}"/>
    <cellStyle name="Обычный 22 2 2" xfId="6112" xr:uid="{00000000-0005-0000-0000-0000AE380000}"/>
    <cellStyle name="Обычный 22 3" xfId="6113" xr:uid="{00000000-0005-0000-0000-0000AF380000}"/>
    <cellStyle name="Обычный 23" xfId="6114" xr:uid="{00000000-0005-0000-0000-0000B0380000}"/>
    <cellStyle name="Обычный 23 2" xfId="6115" xr:uid="{00000000-0005-0000-0000-0000B1380000}"/>
    <cellStyle name="Обычный 23 2 2" xfId="6116" xr:uid="{00000000-0005-0000-0000-0000B2380000}"/>
    <cellStyle name="Обычный 24" xfId="6117" xr:uid="{00000000-0005-0000-0000-0000B3380000}"/>
    <cellStyle name="Обычный 24 2" xfId="6118" xr:uid="{00000000-0005-0000-0000-0000B4380000}"/>
    <cellStyle name="Обычный 24 3" xfId="6119" xr:uid="{00000000-0005-0000-0000-0000B5380000}"/>
    <cellStyle name="Обычный 24 3 2" xfId="7462" xr:uid="{00000000-0005-0000-0000-0000B6380000}"/>
    <cellStyle name="Обычный 24 3 2 2" xfId="6120" xr:uid="{00000000-0005-0000-0000-0000B7380000}"/>
    <cellStyle name="Обычный 24 3 2 3" xfId="6121" xr:uid="{00000000-0005-0000-0000-0000B8380000}"/>
    <cellStyle name="Обычный 24 3 5" xfId="6533" xr:uid="{00000000-0005-0000-0000-0000B9380000}"/>
    <cellStyle name="Обычный 24 3 5 2" xfId="7463" xr:uid="{00000000-0005-0000-0000-0000BA380000}"/>
    <cellStyle name="Обычный 25" xfId="6122" xr:uid="{00000000-0005-0000-0000-0000BB380000}"/>
    <cellStyle name="Обычный 25 2" xfId="6123" xr:uid="{00000000-0005-0000-0000-0000BC380000}"/>
    <cellStyle name="Обычный 26" xfId="6124" xr:uid="{00000000-0005-0000-0000-0000BD380000}"/>
    <cellStyle name="Обычный 27" xfId="6508" xr:uid="{00000000-0005-0000-0000-0000BE380000}"/>
    <cellStyle name="Обычный 27 2" xfId="15017" xr:uid="{00000000-0005-0000-0000-0000BF380000}"/>
    <cellStyle name="Обычный 28" xfId="5" xr:uid="{00000000-0005-0000-0000-0000C0380000}"/>
    <cellStyle name="Обычный 29" xfId="6516" xr:uid="{00000000-0005-0000-0000-0000C1380000}"/>
    <cellStyle name="Обычный 3" xfId="3" xr:uid="{00000000-0005-0000-0000-0000C2380000}"/>
    <cellStyle name="Обычный 3 10" xfId="15018" xr:uid="{00000000-0005-0000-0000-0000C3380000}"/>
    <cellStyle name="Обычный 3 11" xfId="15019" xr:uid="{00000000-0005-0000-0000-0000C4380000}"/>
    <cellStyle name="Обычный 3 12" xfId="15020" xr:uid="{00000000-0005-0000-0000-0000C5380000}"/>
    <cellStyle name="Обычный 3 13" xfId="15021" xr:uid="{00000000-0005-0000-0000-0000C6380000}"/>
    <cellStyle name="Обычный 3 2" xfId="6126" xr:uid="{00000000-0005-0000-0000-0000C7380000}"/>
    <cellStyle name="Обычный 3 2 2" xfId="6127" xr:uid="{00000000-0005-0000-0000-0000C8380000}"/>
    <cellStyle name="Обычный 3 2 3" xfId="6517" xr:uid="{00000000-0005-0000-0000-0000C9380000}"/>
    <cellStyle name="Обычный 3 2 4" xfId="15022" xr:uid="{00000000-0005-0000-0000-0000CA380000}"/>
    <cellStyle name="Обычный 3 2_exp 2013" xfId="15023" xr:uid="{00000000-0005-0000-0000-0000CB380000}"/>
    <cellStyle name="Обычный 3 3" xfId="6128" xr:uid="{00000000-0005-0000-0000-0000CC380000}"/>
    <cellStyle name="Обычный 3 3 2" xfId="7377" xr:uid="{00000000-0005-0000-0000-0000CD380000}"/>
    <cellStyle name="Обычный 3 3 3" xfId="15024" xr:uid="{00000000-0005-0000-0000-0000CE380000}"/>
    <cellStyle name="Обычный 3 4" xfId="6129" xr:uid="{00000000-0005-0000-0000-0000CF380000}"/>
    <cellStyle name="Обычный 3 5" xfId="6130" xr:uid="{00000000-0005-0000-0000-0000D0380000}"/>
    <cellStyle name="Обычный 3 5 2" xfId="6131" xr:uid="{00000000-0005-0000-0000-0000D1380000}"/>
    <cellStyle name="Обычный 3 5 2 2" xfId="6132" xr:uid="{00000000-0005-0000-0000-0000D2380000}"/>
    <cellStyle name="Обычный 3 5 2 2 2" xfId="6133" xr:uid="{00000000-0005-0000-0000-0000D3380000}"/>
    <cellStyle name="Обычный 3 5 2 2 2 2" xfId="6134" xr:uid="{00000000-0005-0000-0000-0000D4380000}"/>
    <cellStyle name="Обычный 3 5 2 2 2 2 2" xfId="6135" xr:uid="{00000000-0005-0000-0000-0000D5380000}"/>
    <cellStyle name="Обычный 3 5 2 2 2 3" xfId="6136" xr:uid="{00000000-0005-0000-0000-0000D6380000}"/>
    <cellStyle name="Обычный 3 5 2 2 3" xfId="6137" xr:uid="{00000000-0005-0000-0000-0000D7380000}"/>
    <cellStyle name="Обычный 3 5 2 2 3 2" xfId="6138" xr:uid="{00000000-0005-0000-0000-0000D8380000}"/>
    <cellStyle name="Обычный 3 5 2 2 3 2 2" xfId="6139" xr:uid="{00000000-0005-0000-0000-0000D9380000}"/>
    <cellStyle name="Обычный 3 5 2 2 3 3" xfId="6140" xr:uid="{00000000-0005-0000-0000-0000DA380000}"/>
    <cellStyle name="Обычный 3 5 2 2 4" xfId="6141" xr:uid="{00000000-0005-0000-0000-0000DB380000}"/>
    <cellStyle name="Обычный 3 5 2 2 4 2" xfId="6142" xr:uid="{00000000-0005-0000-0000-0000DC380000}"/>
    <cellStyle name="Обычный 3 5 2 2 5" xfId="6143" xr:uid="{00000000-0005-0000-0000-0000DD380000}"/>
    <cellStyle name="Обычный 3 5 2 3" xfId="6144" xr:uid="{00000000-0005-0000-0000-0000DE380000}"/>
    <cellStyle name="Обычный 3 5 2 3 2" xfId="6145" xr:uid="{00000000-0005-0000-0000-0000DF380000}"/>
    <cellStyle name="Обычный 3 5 2 3 2 2" xfId="6146" xr:uid="{00000000-0005-0000-0000-0000E0380000}"/>
    <cellStyle name="Обычный 3 5 2 3 3" xfId="6147" xr:uid="{00000000-0005-0000-0000-0000E1380000}"/>
    <cellStyle name="Обычный 3 5 2 4" xfId="6148" xr:uid="{00000000-0005-0000-0000-0000E2380000}"/>
    <cellStyle name="Обычный 3 5 2 4 2" xfId="6149" xr:uid="{00000000-0005-0000-0000-0000E3380000}"/>
    <cellStyle name="Обычный 3 5 2 4 2 2" xfId="6150" xr:uid="{00000000-0005-0000-0000-0000E4380000}"/>
    <cellStyle name="Обычный 3 5 2 4 3" xfId="6151" xr:uid="{00000000-0005-0000-0000-0000E5380000}"/>
    <cellStyle name="Обычный 3 5 2 5" xfId="6152" xr:uid="{00000000-0005-0000-0000-0000E6380000}"/>
    <cellStyle name="Обычный 3 5 2 5 2" xfId="6153" xr:uid="{00000000-0005-0000-0000-0000E7380000}"/>
    <cellStyle name="Обычный 3 5 2 6" xfId="6154" xr:uid="{00000000-0005-0000-0000-0000E8380000}"/>
    <cellStyle name="Обычный 3 5 3" xfId="6155" xr:uid="{00000000-0005-0000-0000-0000E9380000}"/>
    <cellStyle name="Обычный 3 5 3 2" xfId="6156" xr:uid="{00000000-0005-0000-0000-0000EA380000}"/>
    <cellStyle name="Обычный 3 5 3 2 2" xfId="6157" xr:uid="{00000000-0005-0000-0000-0000EB380000}"/>
    <cellStyle name="Обычный 3 5 3 2 2 2" xfId="6158" xr:uid="{00000000-0005-0000-0000-0000EC380000}"/>
    <cellStyle name="Обычный 3 5 3 2 3" xfId="6159" xr:uid="{00000000-0005-0000-0000-0000ED380000}"/>
    <cellStyle name="Обычный 3 5 3 3" xfId="6160" xr:uid="{00000000-0005-0000-0000-0000EE380000}"/>
    <cellStyle name="Обычный 3 5 3 3 2" xfId="6161" xr:uid="{00000000-0005-0000-0000-0000EF380000}"/>
    <cellStyle name="Обычный 3 5 3 3 2 2" xfId="6162" xr:uid="{00000000-0005-0000-0000-0000F0380000}"/>
    <cellStyle name="Обычный 3 5 3 3 3" xfId="6163" xr:uid="{00000000-0005-0000-0000-0000F1380000}"/>
    <cellStyle name="Обычный 3 5 3 4" xfId="6164" xr:uid="{00000000-0005-0000-0000-0000F2380000}"/>
    <cellStyle name="Обычный 3 5 3 4 2" xfId="6165" xr:uid="{00000000-0005-0000-0000-0000F3380000}"/>
    <cellStyle name="Обычный 3 5 3 5" xfId="6166" xr:uid="{00000000-0005-0000-0000-0000F4380000}"/>
    <cellStyle name="Обычный 3 5 4" xfId="6167" xr:uid="{00000000-0005-0000-0000-0000F5380000}"/>
    <cellStyle name="Обычный 3 5 4 2" xfId="6168" xr:uid="{00000000-0005-0000-0000-0000F6380000}"/>
    <cellStyle name="Обычный 3 5 4 2 2" xfId="6169" xr:uid="{00000000-0005-0000-0000-0000F7380000}"/>
    <cellStyle name="Обычный 3 5 4 3" xfId="6170" xr:uid="{00000000-0005-0000-0000-0000F8380000}"/>
    <cellStyle name="Обычный 3 5 5" xfId="6171" xr:uid="{00000000-0005-0000-0000-0000F9380000}"/>
    <cellStyle name="Обычный 3 5 5 2" xfId="6172" xr:uid="{00000000-0005-0000-0000-0000FA380000}"/>
    <cellStyle name="Обычный 3 5 5 2 2" xfId="6173" xr:uid="{00000000-0005-0000-0000-0000FB380000}"/>
    <cellStyle name="Обычный 3 5 5 3" xfId="6174" xr:uid="{00000000-0005-0000-0000-0000FC380000}"/>
    <cellStyle name="Обычный 3 5 6" xfId="6175" xr:uid="{00000000-0005-0000-0000-0000FD380000}"/>
    <cellStyle name="Обычный 3 5 6 2" xfId="6176" xr:uid="{00000000-0005-0000-0000-0000FE380000}"/>
    <cellStyle name="Обычный 3 5 7" xfId="6177" xr:uid="{00000000-0005-0000-0000-0000FF380000}"/>
    <cellStyle name="Обычный 3 6" xfId="6125" xr:uid="{00000000-0005-0000-0000-000000390000}"/>
    <cellStyle name="Обычный 3 7" xfId="7378" xr:uid="{00000000-0005-0000-0000-000001390000}"/>
    <cellStyle name="Обычный 3 8" xfId="7379" xr:uid="{00000000-0005-0000-0000-000002390000}"/>
    <cellStyle name="Обычный 3 9" xfId="7380" xr:uid="{00000000-0005-0000-0000-000003390000}"/>
    <cellStyle name="Обычный 3_������" xfId="15025" xr:uid="{00000000-0005-0000-0000-000004390000}"/>
    <cellStyle name="Обычный 30" xfId="5915" xr:uid="{00000000-0005-0000-0000-000005390000}"/>
    <cellStyle name="Обычный 31" xfId="6515" xr:uid="{00000000-0005-0000-0000-000006390000}"/>
    <cellStyle name="Обычный 31 2" xfId="7381" xr:uid="{00000000-0005-0000-0000-000007390000}"/>
    <cellStyle name="Обычный 32" xfId="6509" xr:uid="{00000000-0005-0000-0000-000008390000}"/>
    <cellStyle name="Обычный 32 2" xfId="15026" xr:uid="{00000000-0005-0000-0000-000009390000}"/>
    <cellStyle name="Обычный 33" xfId="6514" xr:uid="{00000000-0005-0000-0000-00000A390000}"/>
    <cellStyle name="Обычный 33 2" xfId="6523" xr:uid="{00000000-0005-0000-0000-00000B390000}"/>
    <cellStyle name="Обычный 34" xfId="6510" xr:uid="{00000000-0005-0000-0000-00000C390000}"/>
    <cellStyle name="Обычный 35" xfId="6513" xr:uid="{00000000-0005-0000-0000-00000D390000}"/>
    <cellStyle name="Обычный 36" xfId="6511" xr:uid="{00000000-0005-0000-0000-00000E390000}"/>
    <cellStyle name="Обычный 37" xfId="6512" xr:uid="{00000000-0005-0000-0000-00000F390000}"/>
    <cellStyle name="Обычный 38" xfId="6518" xr:uid="{00000000-0005-0000-0000-000010390000}"/>
    <cellStyle name="Обычный 38 2" xfId="6528" xr:uid="{00000000-0005-0000-0000-000011390000}"/>
    <cellStyle name="Обычный 39" xfId="6536" xr:uid="{00000000-0005-0000-0000-000012390000}"/>
    <cellStyle name="Обычный 4" xfId="6178" xr:uid="{00000000-0005-0000-0000-000013390000}"/>
    <cellStyle name="Обычный 4 2" xfId="6179" xr:uid="{00000000-0005-0000-0000-000014390000}"/>
    <cellStyle name="Обычный 4 2 2" xfId="6180" xr:uid="{00000000-0005-0000-0000-000015390000}"/>
    <cellStyle name="Обычный 4 2 2 2" xfId="15027" xr:uid="{00000000-0005-0000-0000-000016390000}"/>
    <cellStyle name="Обычный 4 2 3" xfId="6525" xr:uid="{00000000-0005-0000-0000-000017390000}"/>
    <cellStyle name="Обычный 4 3" xfId="6181" xr:uid="{00000000-0005-0000-0000-000018390000}"/>
    <cellStyle name="Обычный 4 3 2" xfId="6530" xr:uid="{00000000-0005-0000-0000-000019390000}"/>
    <cellStyle name="Обычный 4 3 5" xfId="6535" xr:uid="{00000000-0005-0000-0000-00001A390000}"/>
    <cellStyle name="Обычный 4 4" xfId="7382" xr:uid="{00000000-0005-0000-0000-00001B390000}"/>
    <cellStyle name="Обычный 4 5" xfId="15028" xr:uid="{00000000-0005-0000-0000-00001C390000}"/>
    <cellStyle name="Обычный 4 6" xfId="15029" xr:uid="{00000000-0005-0000-0000-00001D390000}"/>
    <cellStyle name="Обычный 4_������" xfId="15030" xr:uid="{00000000-0005-0000-0000-00001E390000}"/>
    <cellStyle name="Обычный 40" xfId="15031" xr:uid="{00000000-0005-0000-0000-00001F390000}"/>
    <cellStyle name="Обычный 41" xfId="15032" xr:uid="{00000000-0005-0000-0000-000020390000}"/>
    <cellStyle name="Обычный 42" xfId="15033" xr:uid="{00000000-0005-0000-0000-000021390000}"/>
    <cellStyle name="Обычный 42 2" xfId="15034" xr:uid="{00000000-0005-0000-0000-000022390000}"/>
    <cellStyle name="Обычный 43" xfId="15035" xr:uid="{00000000-0005-0000-0000-000023390000}"/>
    <cellStyle name="Обычный 44" xfId="15036" xr:uid="{00000000-0005-0000-0000-000024390000}"/>
    <cellStyle name="Обычный 45" xfId="15037" xr:uid="{00000000-0005-0000-0000-000025390000}"/>
    <cellStyle name="Обычный 46" xfId="15038" xr:uid="{00000000-0005-0000-0000-000026390000}"/>
    <cellStyle name="Обычный 47" xfId="15039" xr:uid="{00000000-0005-0000-0000-000027390000}"/>
    <cellStyle name="Обычный 48" xfId="15040" xr:uid="{00000000-0005-0000-0000-000028390000}"/>
    <cellStyle name="Обычный 49" xfId="15041" xr:uid="{00000000-0005-0000-0000-000029390000}"/>
    <cellStyle name="Обычный 5" xfId="6182" xr:uid="{00000000-0005-0000-0000-00002A390000}"/>
    <cellStyle name="Обычный 5 10" xfId="15042" xr:uid="{00000000-0005-0000-0000-00002B390000}"/>
    <cellStyle name="Обычный 5 11" xfId="15043" xr:uid="{00000000-0005-0000-0000-00002C390000}"/>
    <cellStyle name="Обычный 5 12" xfId="15044" xr:uid="{00000000-0005-0000-0000-00002D390000}"/>
    <cellStyle name="Обычный 5 13" xfId="15045" xr:uid="{00000000-0005-0000-0000-00002E390000}"/>
    <cellStyle name="Обычный 5 14" xfId="15046" xr:uid="{00000000-0005-0000-0000-00002F390000}"/>
    <cellStyle name="Обычный 5 2" xfId="2" xr:uid="{00000000-0005-0000-0000-000030390000}"/>
    <cellStyle name="Обычный 5 2 2" xfId="6184" xr:uid="{00000000-0005-0000-0000-000031390000}"/>
    <cellStyle name="Обычный 5 2 2 2" xfId="7383" xr:uid="{00000000-0005-0000-0000-000032390000}"/>
    <cellStyle name="Обычный 5 2 2 4 2" xfId="15047" xr:uid="{00000000-0005-0000-0000-000033390000}"/>
    <cellStyle name="Обычный 5 2 3" xfId="6183" xr:uid="{00000000-0005-0000-0000-000034390000}"/>
    <cellStyle name="Обычный 5 3" xfId="6185" xr:uid="{00000000-0005-0000-0000-000035390000}"/>
    <cellStyle name="Обычный 5 3 2" xfId="7384" xr:uid="{00000000-0005-0000-0000-000036390000}"/>
    <cellStyle name="Обычный 5 3 3" xfId="7385" xr:uid="{00000000-0005-0000-0000-000037390000}"/>
    <cellStyle name="Обычный 5 3 4" xfId="7386" xr:uid="{00000000-0005-0000-0000-000038390000}"/>
    <cellStyle name="Обычный 5 3 5" xfId="7387" xr:uid="{00000000-0005-0000-0000-000039390000}"/>
    <cellStyle name="Обычный 5 4" xfId="7388" xr:uid="{00000000-0005-0000-0000-00003A390000}"/>
    <cellStyle name="Обычный 5 5" xfId="15048" xr:uid="{00000000-0005-0000-0000-00003B390000}"/>
    <cellStyle name="Обычный 5 6" xfId="15049" xr:uid="{00000000-0005-0000-0000-00003C390000}"/>
    <cellStyle name="Обычный 5 7" xfId="15050" xr:uid="{00000000-0005-0000-0000-00003D390000}"/>
    <cellStyle name="Обычный 5 8" xfId="15051" xr:uid="{00000000-0005-0000-0000-00003E390000}"/>
    <cellStyle name="Обычный 5 9" xfId="15052" xr:uid="{00000000-0005-0000-0000-00003F390000}"/>
    <cellStyle name="Обычный 5_������" xfId="15053" xr:uid="{00000000-0005-0000-0000-000040390000}"/>
    <cellStyle name="Обычный 50" xfId="15054" xr:uid="{00000000-0005-0000-0000-000041390000}"/>
    <cellStyle name="Обычный 51" xfId="15055" xr:uid="{00000000-0005-0000-0000-000042390000}"/>
    <cellStyle name="Обычный 52" xfId="15056" xr:uid="{00000000-0005-0000-0000-000043390000}"/>
    <cellStyle name="Обычный 53" xfId="15057" xr:uid="{00000000-0005-0000-0000-000044390000}"/>
    <cellStyle name="Обычный 54" xfId="15058" xr:uid="{00000000-0005-0000-0000-000045390000}"/>
    <cellStyle name="Обычный 55" xfId="15059" xr:uid="{00000000-0005-0000-0000-000046390000}"/>
    <cellStyle name="Обычный 56" xfId="15060" xr:uid="{00000000-0005-0000-0000-000047390000}"/>
    <cellStyle name="Обычный 57" xfId="15061" xr:uid="{00000000-0005-0000-0000-000048390000}"/>
    <cellStyle name="Обычный 58" xfId="15062" xr:uid="{00000000-0005-0000-0000-000049390000}"/>
    <cellStyle name="Обычный 59" xfId="15063" xr:uid="{00000000-0005-0000-0000-00004A390000}"/>
    <cellStyle name="Обычный 6" xfId="6186" xr:uid="{00000000-0005-0000-0000-00004B390000}"/>
    <cellStyle name="Обычный 6 10" xfId="15064" xr:uid="{00000000-0005-0000-0000-00004C390000}"/>
    <cellStyle name="Обычный 6 11" xfId="15065" xr:uid="{00000000-0005-0000-0000-00004D390000}"/>
    <cellStyle name="Обычный 6 12" xfId="15066" xr:uid="{00000000-0005-0000-0000-00004E390000}"/>
    <cellStyle name="Обычный 6 13" xfId="15067" xr:uid="{00000000-0005-0000-0000-00004F390000}"/>
    <cellStyle name="Обычный 6 14" xfId="15068" xr:uid="{00000000-0005-0000-0000-000050390000}"/>
    <cellStyle name="Обычный 6 15" xfId="15069" xr:uid="{00000000-0005-0000-0000-000051390000}"/>
    <cellStyle name="Обычный 6 2" xfId="6187" xr:uid="{00000000-0005-0000-0000-000052390000}"/>
    <cellStyle name="Обычный 6 2 2" xfId="6188" xr:uid="{00000000-0005-0000-0000-000053390000}"/>
    <cellStyle name="Обычный 6 2 2 2" xfId="6189" xr:uid="{00000000-0005-0000-0000-000054390000}"/>
    <cellStyle name="Обычный 6 2 2 2 2" xfId="6190" xr:uid="{00000000-0005-0000-0000-000055390000}"/>
    <cellStyle name="Обычный 6 2 2 2 2 2" xfId="6191" xr:uid="{00000000-0005-0000-0000-000056390000}"/>
    <cellStyle name="Обычный 6 2 2 2 3" xfId="6192" xr:uid="{00000000-0005-0000-0000-000057390000}"/>
    <cellStyle name="Обычный 6 2 2 3" xfId="6193" xr:uid="{00000000-0005-0000-0000-000058390000}"/>
    <cellStyle name="Обычный 6 2 2 3 2" xfId="6194" xr:uid="{00000000-0005-0000-0000-000059390000}"/>
    <cellStyle name="Обычный 6 2 2 3 2 2" xfId="6195" xr:uid="{00000000-0005-0000-0000-00005A390000}"/>
    <cellStyle name="Обычный 6 2 2 3 3" xfId="6196" xr:uid="{00000000-0005-0000-0000-00005B390000}"/>
    <cellStyle name="Обычный 6 2 2 4" xfId="6197" xr:uid="{00000000-0005-0000-0000-00005C390000}"/>
    <cellStyle name="Обычный 6 2 2 4 2" xfId="6198" xr:uid="{00000000-0005-0000-0000-00005D390000}"/>
    <cellStyle name="Обычный 6 2 2 5" xfId="6199" xr:uid="{00000000-0005-0000-0000-00005E390000}"/>
    <cellStyle name="Обычный 6 2_годовой 2010" xfId="6200" xr:uid="{00000000-0005-0000-0000-00005F390000}"/>
    <cellStyle name="Обычный 6 3" xfId="15070" xr:uid="{00000000-0005-0000-0000-000060390000}"/>
    <cellStyle name="Обычный 6 3 2" xfId="15071" xr:uid="{00000000-0005-0000-0000-000061390000}"/>
    <cellStyle name="Обычный 6 4" xfId="6201" xr:uid="{00000000-0005-0000-0000-000062390000}"/>
    <cellStyle name="Обычный 6 5" xfId="15072" xr:uid="{00000000-0005-0000-0000-000063390000}"/>
    <cellStyle name="Обычный 6 6" xfId="15073" xr:uid="{00000000-0005-0000-0000-000064390000}"/>
    <cellStyle name="Обычный 6 7" xfId="15074" xr:uid="{00000000-0005-0000-0000-000065390000}"/>
    <cellStyle name="Обычный 6 8" xfId="15075" xr:uid="{00000000-0005-0000-0000-000066390000}"/>
    <cellStyle name="Обычный 6 9" xfId="15076" xr:uid="{00000000-0005-0000-0000-000067390000}"/>
    <cellStyle name="Обычный 6_������" xfId="15077" xr:uid="{00000000-0005-0000-0000-000068390000}"/>
    <cellStyle name="Обычный 60" xfId="15078" xr:uid="{00000000-0005-0000-0000-000069390000}"/>
    <cellStyle name="Обычный 61" xfId="15079" xr:uid="{00000000-0005-0000-0000-00006A390000}"/>
    <cellStyle name="Обычный 62" xfId="15080" xr:uid="{00000000-0005-0000-0000-00006B390000}"/>
    <cellStyle name="Обычный 63" xfId="15081" xr:uid="{00000000-0005-0000-0000-00006C390000}"/>
    <cellStyle name="Обычный 64" xfId="15082" xr:uid="{00000000-0005-0000-0000-00006D390000}"/>
    <cellStyle name="Обычный 65" xfId="15083" xr:uid="{00000000-0005-0000-0000-00006E390000}"/>
    <cellStyle name="Обычный 66" xfId="15084" xr:uid="{00000000-0005-0000-0000-00006F390000}"/>
    <cellStyle name="Обычный 66 2" xfId="15085" xr:uid="{00000000-0005-0000-0000-000070390000}"/>
    <cellStyle name="Обычный 66 2 2" xfId="15086" xr:uid="{00000000-0005-0000-0000-000071390000}"/>
    <cellStyle name="Обычный 66 2 2 2" xfId="15087" xr:uid="{00000000-0005-0000-0000-000072390000}"/>
    <cellStyle name="Обычный 67" xfId="15088" xr:uid="{00000000-0005-0000-0000-000073390000}"/>
    <cellStyle name="Обычный 68" xfId="15089" xr:uid="{00000000-0005-0000-0000-000074390000}"/>
    <cellStyle name="Обычный 69" xfId="15090" xr:uid="{00000000-0005-0000-0000-000075390000}"/>
    <cellStyle name="Обычный 7" xfId="6202" xr:uid="{00000000-0005-0000-0000-000076390000}"/>
    <cellStyle name="Обычный 7 2" xfId="6203" xr:uid="{00000000-0005-0000-0000-000077390000}"/>
    <cellStyle name="Обычный 7 2 2" xfId="15091" xr:uid="{00000000-0005-0000-0000-000078390000}"/>
    <cellStyle name="Обычный 7 3" xfId="6204" xr:uid="{00000000-0005-0000-0000-000079390000}"/>
    <cellStyle name="Обычный 7 4" xfId="7389" xr:uid="{00000000-0005-0000-0000-00007A390000}"/>
    <cellStyle name="Обычный 7 5" xfId="7390" xr:uid="{00000000-0005-0000-0000-00007B390000}"/>
    <cellStyle name="Обычный 7 6" xfId="7391" xr:uid="{00000000-0005-0000-0000-00007C390000}"/>
    <cellStyle name="Обычный 7_������" xfId="15092" xr:uid="{00000000-0005-0000-0000-00007D390000}"/>
    <cellStyle name="Обычный 70" xfId="15093" xr:uid="{00000000-0005-0000-0000-00007E390000}"/>
    <cellStyle name="Обычный 71" xfId="15094" xr:uid="{00000000-0005-0000-0000-00007F390000}"/>
    <cellStyle name="Обычный 72" xfId="15095" xr:uid="{00000000-0005-0000-0000-000080390000}"/>
    <cellStyle name="Обычный 73" xfId="15096" xr:uid="{00000000-0005-0000-0000-000081390000}"/>
    <cellStyle name="Обычный 74" xfId="15097" xr:uid="{00000000-0005-0000-0000-000082390000}"/>
    <cellStyle name="Обычный 75" xfId="15098" xr:uid="{00000000-0005-0000-0000-000083390000}"/>
    <cellStyle name="Обычный 76" xfId="15099" xr:uid="{00000000-0005-0000-0000-000084390000}"/>
    <cellStyle name="Обычный 77" xfId="15100" xr:uid="{00000000-0005-0000-0000-000085390000}"/>
    <cellStyle name="Обычный 78" xfId="15101" xr:uid="{00000000-0005-0000-0000-000086390000}"/>
    <cellStyle name="Обычный 79" xfId="15102" xr:uid="{00000000-0005-0000-0000-000087390000}"/>
    <cellStyle name="Обычный 79 2" xfId="15103" xr:uid="{00000000-0005-0000-0000-000088390000}"/>
    <cellStyle name="Обычный 8" xfId="6205" xr:uid="{00000000-0005-0000-0000-000089390000}"/>
    <cellStyle name="Обычный 8 2" xfId="6206" xr:uid="{00000000-0005-0000-0000-00008A390000}"/>
    <cellStyle name="Обычный 8 2 2" xfId="6207" xr:uid="{00000000-0005-0000-0000-00008B390000}"/>
    <cellStyle name="Обычный 8 2 2 2" xfId="15104" xr:uid="{00000000-0005-0000-0000-00008C390000}"/>
    <cellStyle name="Обычный 8 3" xfId="6208" xr:uid="{00000000-0005-0000-0000-00008D390000}"/>
    <cellStyle name="Обычный 8 4" xfId="6209" xr:uid="{00000000-0005-0000-0000-00008E390000}"/>
    <cellStyle name="Обычный 8 4 2" xfId="6210" xr:uid="{00000000-0005-0000-0000-00008F390000}"/>
    <cellStyle name="Обычный 8 4 2 2" xfId="6211" xr:uid="{00000000-0005-0000-0000-000090390000}"/>
    <cellStyle name="Обычный 8 4 2 2 2" xfId="6212" xr:uid="{00000000-0005-0000-0000-000091390000}"/>
    <cellStyle name="Обычный 8 4 2 2 2 2" xfId="6213" xr:uid="{00000000-0005-0000-0000-000092390000}"/>
    <cellStyle name="Обычный 8 4 2 2 2 2 2" xfId="6214" xr:uid="{00000000-0005-0000-0000-000093390000}"/>
    <cellStyle name="Обычный 8 4 2 2 2 3" xfId="6215" xr:uid="{00000000-0005-0000-0000-000094390000}"/>
    <cellStyle name="Обычный 8 4 2 2 3" xfId="6216" xr:uid="{00000000-0005-0000-0000-000095390000}"/>
    <cellStyle name="Обычный 8 4 2 2 3 2" xfId="6217" xr:uid="{00000000-0005-0000-0000-000096390000}"/>
    <cellStyle name="Обычный 8 4 2 2 3 2 2" xfId="6218" xr:uid="{00000000-0005-0000-0000-000097390000}"/>
    <cellStyle name="Обычный 8 4 2 2 3 3" xfId="6219" xr:uid="{00000000-0005-0000-0000-000098390000}"/>
    <cellStyle name="Обычный 8 4 2 2 4" xfId="6220" xr:uid="{00000000-0005-0000-0000-000099390000}"/>
    <cellStyle name="Обычный 8 4 2 2 4 2" xfId="6221" xr:uid="{00000000-0005-0000-0000-00009A390000}"/>
    <cellStyle name="Обычный 8 4 2 2 5" xfId="6222" xr:uid="{00000000-0005-0000-0000-00009B390000}"/>
    <cellStyle name="Обычный 8 4 2 3" xfId="6223" xr:uid="{00000000-0005-0000-0000-00009C390000}"/>
    <cellStyle name="Обычный 8 4 2 3 2" xfId="6224" xr:uid="{00000000-0005-0000-0000-00009D390000}"/>
    <cellStyle name="Обычный 8 4 2 3 2 2" xfId="6225" xr:uid="{00000000-0005-0000-0000-00009E390000}"/>
    <cellStyle name="Обычный 8 4 2 3 3" xfId="6226" xr:uid="{00000000-0005-0000-0000-00009F390000}"/>
    <cellStyle name="Обычный 8 4 2 4" xfId="6227" xr:uid="{00000000-0005-0000-0000-0000A0390000}"/>
    <cellStyle name="Обычный 8 4 2 4 2" xfId="6228" xr:uid="{00000000-0005-0000-0000-0000A1390000}"/>
    <cellStyle name="Обычный 8 4 2 4 2 2" xfId="6229" xr:uid="{00000000-0005-0000-0000-0000A2390000}"/>
    <cellStyle name="Обычный 8 4 2 4 3" xfId="6230" xr:uid="{00000000-0005-0000-0000-0000A3390000}"/>
    <cellStyle name="Обычный 8 4 2 5" xfId="6231" xr:uid="{00000000-0005-0000-0000-0000A4390000}"/>
    <cellStyle name="Обычный 8 4 2 5 2" xfId="6232" xr:uid="{00000000-0005-0000-0000-0000A5390000}"/>
    <cellStyle name="Обычный 8 4 2 6" xfId="6233" xr:uid="{00000000-0005-0000-0000-0000A6390000}"/>
    <cellStyle name="Обычный 8 4 3" xfId="6234" xr:uid="{00000000-0005-0000-0000-0000A7390000}"/>
    <cellStyle name="Обычный 8 4 3 2" xfId="6235" xr:uid="{00000000-0005-0000-0000-0000A8390000}"/>
    <cellStyle name="Обычный 8 4 3 2 2" xfId="6236" xr:uid="{00000000-0005-0000-0000-0000A9390000}"/>
    <cellStyle name="Обычный 8 4 3 2 2 2" xfId="6237" xr:uid="{00000000-0005-0000-0000-0000AA390000}"/>
    <cellStyle name="Обычный 8 4 3 2 3" xfId="6238" xr:uid="{00000000-0005-0000-0000-0000AB390000}"/>
    <cellStyle name="Обычный 8 4 3 3" xfId="6239" xr:uid="{00000000-0005-0000-0000-0000AC390000}"/>
    <cellStyle name="Обычный 8 4 3 3 2" xfId="6240" xr:uid="{00000000-0005-0000-0000-0000AD390000}"/>
    <cellStyle name="Обычный 8 4 3 3 2 2" xfId="6241" xr:uid="{00000000-0005-0000-0000-0000AE390000}"/>
    <cellStyle name="Обычный 8 4 3 3 3" xfId="6242" xr:uid="{00000000-0005-0000-0000-0000AF390000}"/>
    <cellStyle name="Обычный 8 4 3 4" xfId="6243" xr:uid="{00000000-0005-0000-0000-0000B0390000}"/>
    <cellStyle name="Обычный 8 4 3 4 2" xfId="6244" xr:uid="{00000000-0005-0000-0000-0000B1390000}"/>
    <cellStyle name="Обычный 8 4 3 5" xfId="6245" xr:uid="{00000000-0005-0000-0000-0000B2390000}"/>
    <cellStyle name="Обычный 8 4 4" xfId="6246" xr:uid="{00000000-0005-0000-0000-0000B3390000}"/>
    <cellStyle name="Обычный 8 4 4 2" xfId="6247" xr:uid="{00000000-0005-0000-0000-0000B4390000}"/>
    <cellStyle name="Обычный 8 4 4 2 2" xfId="6248" xr:uid="{00000000-0005-0000-0000-0000B5390000}"/>
    <cellStyle name="Обычный 8 4 4 3" xfId="6249" xr:uid="{00000000-0005-0000-0000-0000B6390000}"/>
    <cellStyle name="Обычный 8 4 5" xfId="6250" xr:uid="{00000000-0005-0000-0000-0000B7390000}"/>
    <cellStyle name="Обычный 8 4 5 2" xfId="6251" xr:uid="{00000000-0005-0000-0000-0000B8390000}"/>
    <cellStyle name="Обычный 8 4 5 2 2" xfId="6252" xr:uid="{00000000-0005-0000-0000-0000B9390000}"/>
    <cellStyle name="Обычный 8 4 5 3" xfId="6253" xr:uid="{00000000-0005-0000-0000-0000BA390000}"/>
    <cellStyle name="Обычный 8 4 6" xfId="6254" xr:uid="{00000000-0005-0000-0000-0000BB390000}"/>
    <cellStyle name="Обычный 8 4 6 2" xfId="6255" xr:uid="{00000000-0005-0000-0000-0000BC390000}"/>
    <cellStyle name="Обычный 8 4 7" xfId="6256" xr:uid="{00000000-0005-0000-0000-0000BD390000}"/>
    <cellStyle name="Обычный 8 5" xfId="6257" xr:uid="{00000000-0005-0000-0000-0000BE390000}"/>
    <cellStyle name="Обычный 8 6" xfId="15105" xr:uid="{00000000-0005-0000-0000-0000BF390000}"/>
    <cellStyle name="Обычный 8_������" xfId="15106" xr:uid="{00000000-0005-0000-0000-0000C0390000}"/>
    <cellStyle name="Обычный 80" xfId="15107" xr:uid="{00000000-0005-0000-0000-0000C1390000}"/>
    <cellStyle name="Обычный 81" xfId="15108" xr:uid="{00000000-0005-0000-0000-0000C2390000}"/>
    <cellStyle name="Обычный 82" xfId="15109" xr:uid="{00000000-0005-0000-0000-0000C3390000}"/>
    <cellStyle name="Обычный 83" xfId="15110" xr:uid="{00000000-0005-0000-0000-0000C4390000}"/>
    <cellStyle name="Обычный 84" xfId="15111" xr:uid="{00000000-0005-0000-0000-0000C5390000}"/>
    <cellStyle name="Обычный 85" xfId="15112" xr:uid="{00000000-0005-0000-0000-0000C6390000}"/>
    <cellStyle name="Обычный 86" xfId="15113" xr:uid="{00000000-0005-0000-0000-0000C7390000}"/>
    <cellStyle name="Обычный 87" xfId="15114" xr:uid="{00000000-0005-0000-0000-0000C8390000}"/>
    <cellStyle name="Обычный 88" xfId="15115" xr:uid="{00000000-0005-0000-0000-0000C9390000}"/>
    <cellStyle name="Обычный 89" xfId="15116" xr:uid="{00000000-0005-0000-0000-0000CA390000}"/>
    <cellStyle name="Обычный 9" xfId="6258" xr:uid="{00000000-0005-0000-0000-0000CB390000}"/>
    <cellStyle name="Обычный 9 2" xfId="6259" xr:uid="{00000000-0005-0000-0000-0000CC390000}"/>
    <cellStyle name="Обычный 9 2 2" xfId="6260" xr:uid="{00000000-0005-0000-0000-0000CD390000}"/>
    <cellStyle name="Обычный 9 2 2 2" xfId="6261" xr:uid="{00000000-0005-0000-0000-0000CE390000}"/>
    <cellStyle name="Обычный 9 2 2 2 2" xfId="6262" xr:uid="{00000000-0005-0000-0000-0000CF390000}"/>
    <cellStyle name="Обычный 9 2 2 2 2 2" xfId="6263" xr:uid="{00000000-0005-0000-0000-0000D0390000}"/>
    <cellStyle name="Обычный 9 2 2 2 2 2 2" xfId="6264" xr:uid="{00000000-0005-0000-0000-0000D1390000}"/>
    <cellStyle name="Обычный 9 2 2 2 2 3" xfId="6265" xr:uid="{00000000-0005-0000-0000-0000D2390000}"/>
    <cellStyle name="Обычный 9 2 2 2 3" xfId="6266" xr:uid="{00000000-0005-0000-0000-0000D3390000}"/>
    <cellStyle name="Обычный 9 2 2 2 3 2" xfId="6267" xr:uid="{00000000-0005-0000-0000-0000D4390000}"/>
    <cellStyle name="Обычный 9 2 2 2 3 2 2" xfId="6268" xr:uid="{00000000-0005-0000-0000-0000D5390000}"/>
    <cellStyle name="Обычный 9 2 2 2 3 3" xfId="6269" xr:uid="{00000000-0005-0000-0000-0000D6390000}"/>
    <cellStyle name="Обычный 9 2 2 2 4" xfId="6270" xr:uid="{00000000-0005-0000-0000-0000D7390000}"/>
    <cellStyle name="Обычный 9 2 2 2 4 2" xfId="6271" xr:uid="{00000000-0005-0000-0000-0000D8390000}"/>
    <cellStyle name="Обычный 9 2 2 2 5" xfId="6272" xr:uid="{00000000-0005-0000-0000-0000D9390000}"/>
    <cellStyle name="Обычный 9 2 2 3" xfId="6273" xr:uid="{00000000-0005-0000-0000-0000DA390000}"/>
    <cellStyle name="Обычный 9 2 2 3 2" xfId="6274" xr:uid="{00000000-0005-0000-0000-0000DB390000}"/>
    <cellStyle name="Обычный 9 2 2 3 2 2" xfId="6275" xr:uid="{00000000-0005-0000-0000-0000DC390000}"/>
    <cellStyle name="Обычный 9 2 2 3 3" xfId="6276" xr:uid="{00000000-0005-0000-0000-0000DD390000}"/>
    <cellStyle name="Обычный 9 2 2 4" xfId="6277" xr:uid="{00000000-0005-0000-0000-0000DE390000}"/>
    <cellStyle name="Обычный 9 2 2 4 2" xfId="6278" xr:uid="{00000000-0005-0000-0000-0000DF390000}"/>
    <cellStyle name="Обычный 9 2 2 4 2 2" xfId="6279" xr:uid="{00000000-0005-0000-0000-0000E0390000}"/>
    <cellStyle name="Обычный 9 2 2 4 3" xfId="6280" xr:uid="{00000000-0005-0000-0000-0000E1390000}"/>
    <cellStyle name="Обычный 9 2 2 5" xfId="6281" xr:uid="{00000000-0005-0000-0000-0000E2390000}"/>
    <cellStyle name="Обычный 9 2 2 5 2" xfId="6282" xr:uid="{00000000-0005-0000-0000-0000E3390000}"/>
    <cellStyle name="Обычный 9 2 2 6" xfId="6283" xr:uid="{00000000-0005-0000-0000-0000E4390000}"/>
    <cellStyle name="Обычный 9 2 3" xfId="6284" xr:uid="{00000000-0005-0000-0000-0000E5390000}"/>
    <cellStyle name="Обычный 9 2 3 2" xfId="6285" xr:uid="{00000000-0005-0000-0000-0000E6390000}"/>
    <cellStyle name="Обычный 9 2 3 2 2" xfId="6286" xr:uid="{00000000-0005-0000-0000-0000E7390000}"/>
    <cellStyle name="Обычный 9 2 3 2 2 2" xfId="6287" xr:uid="{00000000-0005-0000-0000-0000E8390000}"/>
    <cellStyle name="Обычный 9 2 3 2 3" xfId="6288" xr:uid="{00000000-0005-0000-0000-0000E9390000}"/>
    <cellStyle name="Обычный 9 2 3 3" xfId="6289" xr:uid="{00000000-0005-0000-0000-0000EA390000}"/>
    <cellStyle name="Обычный 9 2 3 3 2" xfId="6290" xr:uid="{00000000-0005-0000-0000-0000EB390000}"/>
    <cellStyle name="Обычный 9 2 3 3 2 2" xfId="6291" xr:uid="{00000000-0005-0000-0000-0000EC390000}"/>
    <cellStyle name="Обычный 9 2 3 3 3" xfId="6292" xr:uid="{00000000-0005-0000-0000-0000ED390000}"/>
    <cellStyle name="Обычный 9 2 3 4" xfId="6293" xr:uid="{00000000-0005-0000-0000-0000EE390000}"/>
    <cellStyle name="Обычный 9 2 3 4 2" xfId="6294" xr:uid="{00000000-0005-0000-0000-0000EF390000}"/>
    <cellStyle name="Обычный 9 2 3 5" xfId="6295" xr:uid="{00000000-0005-0000-0000-0000F0390000}"/>
    <cellStyle name="Обычный 9 2 4" xfId="6296" xr:uid="{00000000-0005-0000-0000-0000F1390000}"/>
    <cellStyle name="Обычный 9 2 4 2" xfId="6297" xr:uid="{00000000-0005-0000-0000-0000F2390000}"/>
    <cellStyle name="Обычный 9 2 4 2 2" xfId="6298" xr:uid="{00000000-0005-0000-0000-0000F3390000}"/>
    <cellStyle name="Обычный 9 2 4 3" xfId="6299" xr:uid="{00000000-0005-0000-0000-0000F4390000}"/>
    <cellStyle name="Обычный 9 2 5" xfId="6300" xr:uid="{00000000-0005-0000-0000-0000F5390000}"/>
    <cellStyle name="Обычный 9 2 5 2" xfId="6301" xr:uid="{00000000-0005-0000-0000-0000F6390000}"/>
    <cellStyle name="Обычный 9 2 5 2 2" xfId="6302" xr:uid="{00000000-0005-0000-0000-0000F7390000}"/>
    <cellStyle name="Обычный 9 2 5 3" xfId="6303" xr:uid="{00000000-0005-0000-0000-0000F8390000}"/>
    <cellStyle name="Обычный 9 2 6" xfId="6304" xr:uid="{00000000-0005-0000-0000-0000F9390000}"/>
    <cellStyle name="Обычный 9 2 6 2" xfId="6305" xr:uid="{00000000-0005-0000-0000-0000FA390000}"/>
    <cellStyle name="Обычный 9 2 7" xfId="6306" xr:uid="{00000000-0005-0000-0000-0000FB390000}"/>
    <cellStyle name="Обычный 9 3" xfId="6307" xr:uid="{00000000-0005-0000-0000-0000FC390000}"/>
    <cellStyle name="Обычный 9 4" xfId="7392" xr:uid="{00000000-0005-0000-0000-0000FD390000}"/>
    <cellStyle name="Обычный 9_1IDожидаемое на 1- полугодие.." xfId="7393" xr:uid="{00000000-0005-0000-0000-0000FE390000}"/>
    <cellStyle name="Обычный 90" xfId="15117" xr:uid="{00000000-0005-0000-0000-0000FF390000}"/>
    <cellStyle name="Обычный 91" xfId="15118" xr:uid="{00000000-0005-0000-0000-0000003A0000}"/>
    <cellStyle name="Обычный 92" xfId="15119" xr:uid="{00000000-0005-0000-0000-0000013A0000}"/>
    <cellStyle name="Обычный 93" xfId="15120" xr:uid="{00000000-0005-0000-0000-0000023A0000}"/>
    <cellStyle name="Обычный 94" xfId="15121" xr:uid="{00000000-0005-0000-0000-0000033A0000}"/>
    <cellStyle name="Обычный 95" xfId="15122" xr:uid="{00000000-0005-0000-0000-0000043A0000}"/>
    <cellStyle name="Обычный 96" xfId="15123" xr:uid="{00000000-0005-0000-0000-0000053A0000}"/>
    <cellStyle name="Обычный 97" xfId="15124" xr:uid="{00000000-0005-0000-0000-0000063A0000}"/>
    <cellStyle name="Обычный 98" xfId="15125" xr:uid="{00000000-0005-0000-0000-0000073A0000}"/>
    <cellStyle name="Обычный 99" xfId="15126" xr:uid="{00000000-0005-0000-0000-0000083A0000}"/>
    <cellStyle name="Плохой 10" xfId="15127" xr:uid="{00000000-0005-0000-0000-0000093A0000}"/>
    <cellStyle name="Плохой 11" xfId="15128" xr:uid="{00000000-0005-0000-0000-00000A3A0000}"/>
    <cellStyle name="Плохой 12" xfId="15129" xr:uid="{00000000-0005-0000-0000-00000B3A0000}"/>
    <cellStyle name="Плохой 13" xfId="15130" xr:uid="{00000000-0005-0000-0000-00000C3A0000}"/>
    <cellStyle name="Плохой 14" xfId="15131" xr:uid="{00000000-0005-0000-0000-00000D3A0000}"/>
    <cellStyle name="Плохой 15" xfId="15132" xr:uid="{00000000-0005-0000-0000-00000E3A0000}"/>
    <cellStyle name="Плохой 2" xfId="6308" xr:uid="{00000000-0005-0000-0000-00000F3A0000}"/>
    <cellStyle name="Плохой 2 10" xfId="15133" xr:uid="{00000000-0005-0000-0000-0000103A0000}"/>
    <cellStyle name="Плохой 2 11" xfId="15134" xr:uid="{00000000-0005-0000-0000-0000113A0000}"/>
    <cellStyle name="Плохой 2 12" xfId="15135" xr:uid="{00000000-0005-0000-0000-0000123A0000}"/>
    <cellStyle name="Плохой 2 13" xfId="15136" xr:uid="{00000000-0005-0000-0000-0000133A0000}"/>
    <cellStyle name="Плохой 2 2" xfId="15137" xr:uid="{00000000-0005-0000-0000-0000143A0000}"/>
    <cellStyle name="Плохой 2 2 2" xfId="15138" xr:uid="{00000000-0005-0000-0000-0000153A0000}"/>
    <cellStyle name="Плохой 2 2 3" xfId="15139" xr:uid="{00000000-0005-0000-0000-0000163A0000}"/>
    <cellStyle name="Плохой 2 2 4" xfId="15140" xr:uid="{00000000-0005-0000-0000-0000173A0000}"/>
    <cellStyle name="Плохой 2 2_ДОЛГ ПРОИЗ-ВА" xfId="15141" xr:uid="{00000000-0005-0000-0000-0000183A0000}"/>
    <cellStyle name="Плохой 2 3" xfId="15142" xr:uid="{00000000-0005-0000-0000-0000193A0000}"/>
    <cellStyle name="Плохой 2 4" xfId="15143" xr:uid="{00000000-0005-0000-0000-00001A3A0000}"/>
    <cellStyle name="Плохой 2 5" xfId="15144" xr:uid="{00000000-0005-0000-0000-00001B3A0000}"/>
    <cellStyle name="Плохой 2 6" xfId="15145" xr:uid="{00000000-0005-0000-0000-00001C3A0000}"/>
    <cellStyle name="Плохой 2 7" xfId="15146" xr:uid="{00000000-0005-0000-0000-00001D3A0000}"/>
    <cellStyle name="Плохой 2 8" xfId="15147" xr:uid="{00000000-0005-0000-0000-00001E3A0000}"/>
    <cellStyle name="Плохой 2 9" xfId="15148" xr:uid="{00000000-0005-0000-0000-00001F3A0000}"/>
    <cellStyle name="Плохой 2_2011" xfId="15149" xr:uid="{00000000-0005-0000-0000-0000203A0000}"/>
    <cellStyle name="Плохой 3" xfId="6309" xr:uid="{00000000-0005-0000-0000-0000213A0000}"/>
    <cellStyle name="Плохой 4" xfId="15150" xr:uid="{00000000-0005-0000-0000-0000223A0000}"/>
    <cellStyle name="Плохой 5" xfId="15151" xr:uid="{00000000-0005-0000-0000-0000233A0000}"/>
    <cellStyle name="Плохой 6" xfId="15152" xr:uid="{00000000-0005-0000-0000-0000243A0000}"/>
    <cellStyle name="Плохой 7" xfId="15153" xr:uid="{00000000-0005-0000-0000-0000253A0000}"/>
    <cellStyle name="Плохой 8" xfId="15154" xr:uid="{00000000-0005-0000-0000-0000263A0000}"/>
    <cellStyle name="Плохой 9" xfId="15155" xr:uid="{00000000-0005-0000-0000-0000273A0000}"/>
    <cellStyle name="Пояснение 10" xfId="15156" xr:uid="{00000000-0005-0000-0000-0000283A0000}"/>
    <cellStyle name="Пояснение 11" xfId="15157" xr:uid="{00000000-0005-0000-0000-0000293A0000}"/>
    <cellStyle name="Пояснение 12" xfId="15158" xr:uid="{00000000-0005-0000-0000-00002A3A0000}"/>
    <cellStyle name="Пояснение 13" xfId="15159" xr:uid="{00000000-0005-0000-0000-00002B3A0000}"/>
    <cellStyle name="Пояснение 14" xfId="15160" xr:uid="{00000000-0005-0000-0000-00002C3A0000}"/>
    <cellStyle name="Пояснение 15" xfId="15161" xr:uid="{00000000-0005-0000-0000-00002D3A0000}"/>
    <cellStyle name="Пояснение 2" xfId="6310" xr:uid="{00000000-0005-0000-0000-00002E3A0000}"/>
    <cellStyle name="Пояснение 2 10" xfId="15162" xr:uid="{00000000-0005-0000-0000-00002F3A0000}"/>
    <cellStyle name="Пояснение 2 2" xfId="15163" xr:uid="{00000000-0005-0000-0000-0000303A0000}"/>
    <cellStyle name="Пояснение 2 3" xfId="15164" xr:uid="{00000000-0005-0000-0000-0000313A0000}"/>
    <cellStyle name="Пояснение 2 4" xfId="15165" xr:uid="{00000000-0005-0000-0000-0000323A0000}"/>
    <cellStyle name="Пояснение 2 5" xfId="15166" xr:uid="{00000000-0005-0000-0000-0000333A0000}"/>
    <cellStyle name="Пояснение 2 6" xfId="15167" xr:uid="{00000000-0005-0000-0000-0000343A0000}"/>
    <cellStyle name="Пояснение 2 7" xfId="15168" xr:uid="{00000000-0005-0000-0000-0000353A0000}"/>
    <cellStyle name="Пояснение 2 8" xfId="15169" xr:uid="{00000000-0005-0000-0000-0000363A0000}"/>
    <cellStyle name="Пояснение 2 9" xfId="15170" xr:uid="{00000000-0005-0000-0000-0000373A0000}"/>
    <cellStyle name="Пояснение 2_беларусь на 2010г.(март-декабрь)изменен" xfId="15171" xr:uid="{00000000-0005-0000-0000-0000383A0000}"/>
    <cellStyle name="Пояснение 3" xfId="6311" xr:uid="{00000000-0005-0000-0000-0000393A0000}"/>
    <cellStyle name="Пояснение 4" xfId="15172" xr:uid="{00000000-0005-0000-0000-00003A3A0000}"/>
    <cellStyle name="Пояснение 5" xfId="15173" xr:uid="{00000000-0005-0000-0000-00003B3A0000}"/>
    <cellStyle name="Пояснение 6" xfId="15174" xr:uid="{00000000-0005-0000-0000-00003C3A0000}"/>
    <cellStyle name="Пояснение 7" xfId="15175" xr:uid="{00000000-0005-0000-0000-00003D3A0000}"/>
    <cellStyle name="Пояснение 8" xfId="15176" xr:uid="{00000000-0005-0000-0000-00003E3A0000}"/>
    <cellStyle name="Пояснение 9" xfId="15177" xr:uid="{00000000-0005-0000-0000-00003F3A0000}"/>
    <cellStyle name="Примечание 10" xfId="15178" xr:uid="{00000000-0005-0000-0000-0000403A0000}"/>
    <cellStyle name="Примечание 10 2" xfId="15179" xr:uid="{00000000-0005-0000-0000-0000413A0000}"/>
    <cellStyle name="Примечание 11" xfId="15180" xr:uid="{00000000-0005-0000-0000-0000423A0000}"/>
    <cellStyle name="Примечание 11 2" xfId="15181" xr:uid="{00000000-0005-0000-0000-0000433A0000}"/>
    <cellStyle name="Примечание 12" xfId="15182" xr:uid="{00000000-0005-0000-0000-0000443A0000}"/>
    <cellStyle name="Примечание 12 2" xfId="15183" xr:uid="{00000000-0005-0000-0000-0000453A0000}"/>
    <cellStyle name="Примечание 13" xfId="15184" xr:uid="{00000000-0005-0000-0000-0000463A0000}"/>
    <cellStyle name="Примечание 14" xfId="15185" xr:uid="{00000000-0005-0000-0000-0000473A0000}"/>
    <cellStyle name="Примечание 15" xfId="15186" xr:uid="{00000000-0005-0000-0000-0000483A0000}"/>
    <cellStyle name="Примечание 2" xfId="6312" xr:uid="{00000000-0005-0000-0000-0000493A0000}"/>
    <cellStyle name="Примечание 2 10" xfId="15187" xr:uid="{00000000-0005-0000-0000-00004A3A0000}"/>
    <cellStyle name="Примечание 2 11" xfId="15188" xr:uid="{00000000-0005-0000-0000-00004B3A0000}"/>
    <cellStyle name="Примечание 2 12" xfId="15189" xr:uid="{00000000-0005-0000-0000-00004C3A0000}"/>
    <cellStyle name="Примечание 2 13" xfId="15190" xr:uid="{00000000-0005-0000-0000-00004D3A0000}"/>
    <cellStyle name="Примечание 2 14" xfId="15191" xr:uid="{00000000-0005-0000-0000-00004E3A0000}"/>
    <cellStyle name="Примечание 2 2" xfId="7394" xr:uid="{00000000-0005-0000-0000-00004F3A0000}"/>
    <cellStyle name="Примечание 2 2 2" xfId="15192" xr:uid="{00000000-0005-0000-0000-0000503A0000}"/>
    <cellStyle name="Примечание 2 2 3" xfId="15193" xr:uid="{00000000-0005-0000-0000-0000513A0000}"/>
    <cellStyle name="Примечание 2 2 4" xfId="15194" xr:uid="{00000000-0005-0000-0000-0000523A0000}"/>
    <cellStyle name="Примечание 2 2_ДОЛГ ПРОИЗ-ВА" xfId="15195" xr:uid="{00000000-0005-0000-0000-0000533A0000}"/>
    <cellStyle name="Примечание 2 3" xfId="7395" xr:uid="{00000000-0005-0000-0000-0000543A0000}"/>
    <cellStyle name="Примечание 2 4" xfId="15196" xr:uid="{00000000-0005-0000-0000-0000553A0000}"/>
    <cellStyle name="Примечание 2 5" xfId="15197" xr:uid="{00000000-0005-0000-0000-0000563A0000}"/>
    <cellStyle name="Примечание 2 6" xfId="15198" xr:uid="{00000000-0005-0000-0000-0000573A0000}"/>
    <cellStyle name="Примечание 2 7" xfId="15199" xr:uid="{00000000-0005-0000-0000-0000583A0000}"/>
    <cellStyle name="Примечание 2 8" xfId="15200" xr:uid="{00000000-0005-0000-0000-0000593A0000}"/>
    <cellStyle name="Примечание 2 9" xfId="15201" xr:uid="{00000000-0005-0000-0000-00005A3A0000}"/>
    <cellStyle name="Примечание 2_������" xfId="15202" xr:uid="{00000000-0005-0000-0000-00005B3A0000}"/>
    <cellStyle name="Примечание 3" xfId="6313" xr:uid="{00000000-0005-0000-0000-00005C3A0000}"/>
    <cellStyle name="Примечание 3 2" xfId="6314" xr:uid="{00000000-0005-0000-0000-00005D3A0000}"/>
    <cellStyle name="Примечание 3 2 2" xfId="7396" xr:uid="{00000000-0005-0000-0000-00005E3A0000}"/>
    <cellStyle name="Примечание 3 3" xfId="7397" xr:uid="{00000000-0005-0000-0000-00005F3A0000}"/>
    <cellStyle name="Примечание 3 4" xfId="15203" xr:uid="{00000000-0005-0000-0000-0000603A0000}"/>
    <cellStyle name="Примечание 3 5" xfId="15204" xr:uid="{00000000-0005-0000-0000-0000613A0000}"/>
    <cellStyle name="Примечание 3 6" xfId="15205" xr:uid="{00000000-0005-0000-0000-0000623A0000}"/>
    <cellStyle name="Примечание 3_������" xfId="15206" xr:uid="{00000000-0005-0000-0000-0000633A0000}"/>
    <cellStyle name="Примечание 4" xfId="6315" xr:uid="{00000000-0005-0000-0000-0000643A0000}"/>
    <cellStyle name="Примечание 4 2" xfId="6316" xr:uid="{00000000-0005-0000-0000-0000653A0000}"/>
    <cellStyle name="Примечание 4 2 2" xfId="7398" xr:uid="{00000000-0005-0000-0000-0000663A0000}"/>
    <cellStyle name="Примечание 4 3" xfId="7399" xr:uid="{00000000-0005-0000-0000-0000673A0000}"/>
    <cellStyle name="Примечание 4 4" xfId="15207" xr:uid="{00000000-0005-0000-0000-0000683A0000}"/>
    <cellStyle name="Примечание 4 5" xfId="15208" xr:uid="{00000000-0005-0000-0000-0000693A0000}"/>
    <cellStyle name="Примечание 4_������" xfId="15209" xr:uid="{00000000-0005-0000-0000-00006A3A0000}"/>
    <cellStyle name="Примечание 5" xfId="6317" xr:uid="{00000000-0005-0000-0000-00006B3A0000}"/>
    <cellStyle name="Примечание 5 2" xfId="15210" xr:uid="{00000000-0005-0000-0000-00006C3A0000}"/>
    <cellStyle name="Примечание 5 3" xfId="15211" xr:uid="{00000000-0005-0000-0000-00006D3A0000}"/>
    <cellStyle name="Примечание 5 4" xfId="15212" xr:uid="{00000000-0005-0000-0000-00006E3A0000}"/>
    <cellStyle name="Примечание 5 5" xfId="15213" xr:uid="{00000000-0005-0000-0000-00006F3A0000}"/>
    <cellStyle name="Примечание 5_������" xfId="15214" xr:uid="{00000000-0005-0000-0000-0000703A0000}"/>
    <cellStyle name="Примечание 6" xfId="15215" xr:uid="{00000000-0005-0000-0000-0000713A0000}"/>
    <cellStyle name="Примечание 6 2" xfId="15216" xr:uid="{00000000-0005-0000-0000-0000723A0000}"/>
    <cellStyle name="Примечание 6 3" xfId="15217" xr:uid="{00000000-0005-0000-0000-0000733A0000}"/>
    <cellStyle name="Примечание 6 4" xfId="15218" xr:uid="{00000000-0005-0000-0000-0000743A0000}"/>
    <cellStyle name="Примечание 6 5" xfId="15219" xr:uid="{00000000-0005-0000-0000-0000753A0000}"/>
    <cellStyle name="Примечание 6_������" xfId="15220" xr:uid="{00000000-0005-0000-0000-0000763A0000}"/>
    <cellStyle name="Примечание 7" xfId="15221" xr:uid="{00000000-0005-0000-0000-0000773A0000}"/>
    <cellStyle name="Примечание 7 2" xfId="15222" xr:uid="{00000000-0005-0000-0000-0000783A0000}"/>
    <cellStyle name="Примечание 7 3" xfId="15223" xr:uid="{00000000-0005-0000-0000-0000793A0000}"/>
    <cellStyle name="Примечание 7 4" xfId="15224" xr:uid="{00000000-0005-0000-0000-00007A3A0000}"/>
    <cellStyle name="Примечание 7 5" xfId="15225" xr:uid="{00000000-0005-0000-0000-00007B3A0000}"/>
    <cellStyle name="Примечание 7_������" xfId="15226" xr:uid="{00000000-0005-0000-0000-00007C3A0000}"/>
    <cellStyle name="Примечание 8" xfId="15227" xr:uid="{00000000-0005-0000-0000-00007D3A0000}"/>
    <cellStyle name="Примечание 8 2" xfId="15228" xr:uid="{00000000-0005-0000-0000-00007E3A0000}"/>
    <cellStyle name="Примечание 9" xfId="15229" xr:uid="{00000000-0005-0000-0000-00007F3A0000}"/>
    <cellStyle name="Примечание 9 2" xfId="15230" xr:uid="{00000000-0005-0000-0000-0000803A0000}"/>
    <cellStyle name="Процентный 10" xfId="15231" xr:uid="{00000000-0005-0000-0000-0000813A0000}"/>
    <cellStyle name="Процентный 11" xfId="6524" xr:uid="{00000000-0005-0000-0000-0000823A0000}"/>
    <cellStyle name="Процентный 12" xfId="15232" xr:uid="{00000000-0005-0000-0000-0000833A0000}"/>
    <cellStyle name="Процентный 13" xfId="15233" xr:uid="{00000000-0005-0000-0000-0000843A0000}"/>
    <cellStyle name="Процентный 14" xfId="15234" xr:uid="{00000000-0005-0000-0000-0000853A0000}"/>
    <cellStyle name="Процентный 15" xfId="15235" xr:uid="{00000000-0005-0000-0000-0000863A0000}"/>
    <cellStyle name="Процентный 16" xfId="15236" xr:uid="{00000000-0005-0000-0000-0000873A0000}"/>
    <cellStyle name="Процентный 17" xfId="15237" xr:uid="{00000000-0005-0000-0000-0000883A0000}"/>
    <cellStyle name="Процентный 18" xfId="15238" xr:uid="{00000000-0005-0000-0000-0000893A0000}"/>
    <cellStyle name="Процентный 19" xfId="15239" xr:uid="{00000000-0005-0000-0000-00008A3A0000}"/>
    <cellStyle name="Процентный 2" xfId="6318" xr:uid="{00000000-0005-0000-0000-00008B3A0000}"/>
    <cellStyle name="Процентный 2 2" xfId="6319" xr:uid="{00000000-0005-0000-0000-00008C3A0000}"/>
    <cellStyle name="Процентный 2 2 2" xfId="6320" xr:uid="{00000000-0005-0000-0000-00008D3A0000}"/>
    <cellStyle name="Процентный 2 2 2 2" xfId="15240" xr:uid="{00000000-0005-0000-0000-00008E3A0000}"/>
    <cellStyle name="Процентный 2 2 3" xfId="15241" xr:uid="{00000000-0005-0000-0000-00008F3A0000}"/>
    <cellStyle name="Процентный 2 2 4" xfId="15242" xr:uid="{00000000-0005-0000-0000-0000903A0000}"/>
    <cellStyle name="Процентный 2 2 5" xfId="15243" xr:uid="{00000000-0005-0000-0000-0000913A0000}"/>
    <cellStyle name="Процентный 2 3" xfId="6321" xr:uid="{00000000-0005-0000-0000-0000923A0000}"/>
    <cellStyle name="Процентный 2 3 2" xfId="6322" xr:uid="{00000000-0005-0000-0000-0000933A0000}"/>
    <cellStyle name="Процентный 2 3 3" xfId="15244" xr:uid="{00000000-0005-0000-0000-0000943A0000}"/>
    <cellStyle name="Процентный 2 4" xfId="7400" xr:uid="{00000000-0005-0000-0000-0000953A0000}"/>
    <cellStyle name="Процентный 2 4 2" xfId="6323" xr:uid="{00000000-0005-0000-0000-0000963A0000}"/>
    <cellStyle name="Процентный 2 4 2 2" xfId="7401" xr:uid="{00000000-0005-0000-0000-0000973A0000}"/>
    <cellStyle name="Процентный 2 5" xfId="7402" xr:uid="{00000000-0005-0000-0000-0000983A0000}"/>
    <cellStyle name="Процентный 2 5 2" xfId="15245" xr:uid="{00000000-0005-0000-0000-0000993A0000}"/>
    <cellStyle name="Процентный 2 6" xfId="15246" xr:uid="{00000000-0005-0000-0000-00009A3A0000}"/>
    <cellStyle name="Процентный 2 7" xfId="15247" xr:uid="{00000000-0005-0000-0000-00009B3A0000}"/>
    <cellStyle name="Процентный 2 8" xfId="15248" xr:uid="{00000000-0005-0000-0000-00009C3A0000}"/>
    <cellStyle name="Процентный 2 9" xfId="15249" xr:uid="{00000000-0005-0000-0000-00009D3A0000}"/>
    <cellStyle name="Процентный 2_база" xfId="6324" xr:uid="{00000000-0005-0000-0000-00009E3A0000}"/>
    <cellStyle name="Процентный 20" xfId="15250" xr:uid="{00000000-0005-0000-0000-00009F3A0000}"/>
    <cellStyle name="Процентный 21" xfId="15251" xr:uid="{00000000-0005-0000-0000-0000A03A0000}"/>
    <cellStyle name="Процентный 22" xfId="15252" xr:uid="{00000000-0005-0000-0000-0000A13A0000}"/>
    <cellStyle name="Процентный 23" xfId="15253" xr:uid="{00000000-0005-0000-0000-0000A23A0000}"/>
    <cellStyle name="Процентный 24" xfId="15254" xr:uid="{00000000-0005-0000-0000-0000A33A0000}"/>
    <cellStyle name="Процентный 25" xfId="15255" xr:uid="{00000000-0005-0000-0000-0000A43A0000}"/>
    <cellStyle name="Процентный 26" xfId="15256" xr:uid="{00000000-0005-0000-0000-0000A53A0000}"/>
    <cellStyle name="Процентный 27" xfId="15257" xr:uid="{00000000-0005-0000-0000-0000A63A0000}"/>
    <cellStyle name="Процентный 28" xfId="15258" xr:uid="{00000000-0005-0000-0000-0000A73A0000}"/>
    <cellStyle name="Процентный 29" xfId="15259" xr:uid="{00000000-0005-0000-0000-0000A83A0000}"/>
    <cellStyle name="Процентный 3" xfId="6325" xr:uid="{00000000-0005-0000-0000-0000A93A0000}"/>
    <cellStyle name="Процентный 3 2" xfId="6326" xr:uid="{00000000-0005-0000-0000-0000AA3A0000}"/>
    <cellStyle name="Процентный 3 2 10" xfId="15260" xr:uid="{00000000-0005-0000-0000-0000AB3A0000}"/>
    <cellStyle name="Процентный 3 2 11" xfId="15261" xr:uid="{00000000-0005-0000-0000-0000AC3A0000}"/>
    <cellStyle name="Процентный 3 2 12" xfId="15262" xr:uid="{00000000-0005-0000-0000-0000AD3A0000}"/>
    <cellStyle name="Процентный 3 2 13" xfId="15263" xr:uid="{00000000-0005-0000-0000-0000AE3A0000}"/>
    <cellStyle name="Процентный 3 2 14" xfId="15264" xr:uid="{00000000-0005-0000-0000-0000AF3A0000}"/>
    <cellStyle name="Процентный 3 2 15" xfId="15265" xr:uid="{00000000-0005-0000-0000-0000B03A0000}"/>
    <cellStyle name="Процентный 3 2 16" xfId="15266" xr:uid="{00000000-0005-0000-0000-0000B13A0000}"/>
    <cellStyle name="Процентный 3 2 17" xfId="15267" xr:uid="{00000000-0005-0000-0000-0000B23A0000}"/>
    <cellStyle name="Процентный 3 2 18" xfId="15268" xr:uid="{00000000-0005-0000-0000-0000B33A0000}"/>
    <cellStyle name="Процентный 3 2 19" xfId="15269" xr:uid="{00000000-0005-0000-0000-0000B43A0000}"/>
    <cellStyle name="Процентный 3 2 2" xfId="6327" xr:uid="{00000000-0005-0000-0000-0000B53A0000}"/>
    <cellStyle name="Процентный 3 2 2 2" xfId="7403" xr:uid="{00000000-0005-0000-0000-0000B63A0000}"/>
    <cellStyle name="Процентный 3 2 20" xfId="15270" xr:uid="{00000000-0005-0000-0000-0000B73A0000}"/>
    <cellStyle name="Процентный 3 2 21" xfId="15271" xr:uid="{00000000-0005-0000-0000-0000B83A0000}"/>
    <cellStyle name="Процентный 3 2 22" xfId="15272" xr:uid="{00000000-0005-0000-0000-0000B93A0000}"/>
    <cellStyle name="Процентный 3 2 23" xfId="15273" xr:uid="{00000000-0005-0000-0000-0000BA3A0000}"/>
    <cellStyle name="Процентный 3 2 24" xfId="15274" xr:uid="{00000000-0005-0000-0000-0000BB3A0000}"/>
    <cellStyle name="Процентный 3 2 25" xfId="15275" xr:uid="{00000000-0005-0000-0000-0000BC3A0000}"/>
    <cellStyle name="Процентный 3 2 26" xfId="15276" xr:uid="{00000000-0005-0000-0000-0000BD3A0000}"/>
    <cellStyle name="Процентный 3 2 27" xfId="15277" xr:uid="{00000000-0005-0000-0000-0000BE3A0000}"/>
    <cellStyle name="Процентный 3 2 28" xfId="15278" xr:uid="{00000000-0005-0000-0000-0000BF3A0000}"/>
    <cellStyle name="Процентный 3 2 29" xfId="15279" xr:uid="{00000000-0005-0000-0000-0000C03A0000}"/>
    <cellStyle name="Процентный 3 2 3" xfId="7404" xr:uid="{00000000-0005-0000-0000-0000C13A0000}"/>
    <cellStyle name="Процентный 3 2 30" xfId="15280" xr:uid="{00000000-0005-0000-0000-0000C23A0000}"/>
    <cellStyle name="Процентный 3 2 31" xfId="15281" xr:uid="{00000000-0005-0000-0000-0000C33A0000}"/>
    <cellStyle name="Процентный 3 2 32" xfId="15282" xr:uid="{00000000-0005-0000-0000-0000C43A0000}"/>
    <cellStyle name="Процентный 3 2 33" xfId="15283" xr:uid="{00000000-0005-0000-0000-0000C53A0000}"/>
    <cellStyle name="Процентный 3 2 34" xfId="15284" xr:uid="{00000000-0005-0000-0000-0000C63A0000}"/>
    <cellStyle name="Процентный 3 2 35" xfId="15285" xr:uid="{00000000-0005-0000-0000-0000C73A0000}"/>
    <cellStyle name="Процентный 3 2 36" xfId="15286" xr:uid="{00000000-0005-0000-0000-0000C83A0000}"/>
    <cellStyle name="Процентный 3 2 37" xfId="15287" xr:uid="{00000000-0005-0000-0000-0000C93A0000}"/>
    <cellStyle name="Процентный 3 2 38" xfId="15288" xr:uid="{00000000-0005-0000-0000-0000CA3A0000}"/>
    <cellStyle name="Процентный 3 2 4" xfId="15289" xr:uid="{00000000-0005-0000-0000-0000CB3A0000}"/>
    <cellStyle name="Процентный 3 2 5" xfId="15290" xr:uid="{00000000-0005-0000-0000-0000CC3A0000}"/>
    <cellStyle name="Процентный 3 2 6" xfId="15291" xr:uid="{00000000-0005-0000-0000-0000CD3A0000}"/>
    <cellStyle name="Процентный 3 2 7" xfId="15292" xr:uid="{00000000-0005-0000-0000-0000CE3A0000}"/>
    <cellStyle name="Процентный 3 2 8" xfId="15293" xr:uid="{00000000-0005-0000-0000-0000CF3A0000}"/>
    <cellStyle name="Процентный 3 2 9" xfId="15294" xr:uid="{00000000-0005-0000-0000-0000D03A0000}"/>
    <cellStyle name="Процентный 3 3" xfId="6328" xr:uid="{00000000-0005-0000-0000-0000D13A0000}"/>
    <cellStyle name="Процентный 3 3 2" xfId="7405" xr:uid="{00000000-0005-0000-0000-0000D23A0000}"/>
    <cellStyle name="Процентный 3 4" xfId="6329" xr:uid="{00000000-0005-0000-0000-0000D33A0000}"/>
    <cellStyle name="Процентный 30" xfId="15295" xr:uid="{00000000-0005-0000-0000-0000D43A0000}"/>
    <cellStyle name="Процентный 31" xfId="15296" xr:uid="{00000000-0005-0000-0000-0000D53A0000}"/>
    <cellStyle name="Процентный 32" xfId="15297" xr:uid="{00000000-0005-0000-0000-0000D63A0000}"/>
    <cellStyle name="Процентный 33" xfId="15298" xr:uid="{00000000-0005-0000-0000-0000D73A0000}"/>
    <cellStyle name="Процентный 34" xfId="15299" xr:uid="{00000000-0005-0000-0000-0000D83A0000}"/>
    <cellStyle name="Процентный 35" xfId="15300" xr:uid="{00000000-0005-0000-0000-0000D93A0000}"/>
    <cellStyle name="Процентный 36" xfId="15301" xr:uid="{00000000-0005-0000-0000-0000DA3A0000}"/>
    <cellStyle name="Процентный 37" xfId="15302" xr:uid="{00000000-0005-0000-0000-0000DB3A0000}"/>
    <cellStyle name="Процентный 38" xfId="15303" xr:uid="{00000000-0005-0000-0000-0000DC3A0000}"/>
    <cellStyle name="Процентный 39" xfId="15304" xr:uid="{00000000-0005-0000-0000-0000DD3A0000}"/>
    <cellStyle name="Процентный 4" xfId="6330" xr:uid="{00000000-0005-0000-0000-0000DE3A0000}"/>
    <cellStyle name="Процентный 4 2" xfId="6331" xr:uid="{00000000-0005-0000-0000-0000DF3A0000}"/>
    <cellStyle name="Процентный 4 2 2" xfId="15305" xr:uid="{00000000-0005-0000-0000-0000E03A0000}"/>
    <cellStyle name="Процентный 4 2 3" xfId="15306" xr:uid="{00000000-0005-0000-0000-0000E13A0000}"/>
    <cellStyle name="Процентный 4 3" xfId="15307" xr:uid="{00000000-0005-0000-0000-0000E23A0000}"/>
    <cellStyle name="Процентный 4 4" xfId="15308" xr:uid="{00000000-0005-0000-0000-0000E33A0000}"/>
    <cellStyle name="Процентный 4 5" xfId="15309" xr:uid="{00000000-0005-0000-0000-0000E43A0000}"/>
    <cellStyle name="Процентный 40" xfId="15310" xr:uid="{00000000-0005-0000-0000-0000E53A0000}"/>
    <cellStyle name="Процентный 41" xfId="15311" xr:uid="{00000000-0005-0000-0000-0000E63A0000}"/>
    <cellStyle name="Процентный 42" xfId="15312" xr:uid="{00000000-0005-0000-0000-0000E73A0000}"/>
    <cellStyle name="Процентный 43" xfId="15313" xr:uid="{00000000-0005-0000-0000-0000E83A0000}"/>
    <cellStyle name="Процентный 44" xfId="15314" xr:uid="{00000000-0005-0000-0000-0000E93A0000}"/>
    <cellStyle name="Процентный 44 2" xfId="15315" xr:uid="{00000000-0005-0000-0000-0000EA3A0000}"/>
    <cellStyle name="Процентный 44 2 2" xfId="15316" xr:uid="{00000000-0005-0000-0000-0000EB3A0000}"/>
    <cellStyle name="Процентный 45" xfId="15317" xr:uid="{00000000-0005-0000-0000-0000EC3A0000}"/>
    <cellStyle name="Процентный 46" xfId="15318" xr:uid="{00000000-0005-0000-0000-0000ED3A0000}"/>
    <cellStyle name="Процентный 47" xfId="15319" xr:uid="{00000000-0005-0000-0000-0000EE3A0000}"/>
    <cellStyle name="Процентный 48" xfId="15320" xr:uid="{00000000-0005-0000-0000-0000EF3A0000}"/>
    <cellStyle name="Процентный 49" xfId="15321" xr:uid="{00000000-0005-0000-0000-0000F03A0000}"/>
    <cellStyle name="Процентный 5" xfId="6332" xr:uid="{00000000-0005-0000-0000-0000F13A0000}"/>
    <cellStyle name="Процентный 5 2" xfId="6333" xr:uid="{00000000-0005-0000-0000-0000F23A0000}"/>
    <cellStyle name="Процентный 5 3" xfId="6334" xr:uid="{00000000-0005-0000-0000-0000F33A0000}"/>
    <cellStyle name="Процентный 5 4" xfId="15322" xr:uid="{00000000-0005-0000-0000-0000F43A0000}"/>
    <cellStyle name="Процентный 5 5" xfId="15323" xr:uid="{00000000-0005-0000-0000-0000F53A0000}"/>
    <cellStyle name="Процентный 50" xfId="15324" xr:uid="{00000000-0005-0000-0000-0000F63A0000}"/>
    <cellStyle name="Процентный 51" xfId="15325" xr:uid="{00000000-0005-0000-0000-0000F73A0000}"/>
    <cellStyle name="Процентный 52" xfId="15326" xr:uid="{00000000-0005-0000-0000-0000F83A0000}"/>
    <cellStyle name="Процентный 53" xfId="15327" xr:uid="{00000000-0005-0000-0000-0000F93A0000}"/>
    <cellStyle name="Процентный 54" xfId="15328" xr:uid="{00000000-0005-0000-0000-0000FA3A0000}"/>
    <cellStyle name="Процентный 55" xfId="15329" xr:uid="{00000000-0005-0000-0000-0000FB3A0000}"/>
    <cellStyle name="Процентный 56" xfId="15330" xr:uid="{00000000-0005-0000-0000-0000FC3A0000}"/>
    <cellStyle name="Процентный 6" xfId="6335" xr:uid="{00000000-0005-0000-0000-0000FD3A0000}"/>
    <cellStyle name="Процентный 6 2" xfId="6336" xr:uid="{00000000-0005-0000-0000-0000FE3A0000}"/>
    <cellStyle name="Процентный 6 3" xfId="15331" xr:uid="{00000000-0005-0000-0000-0000FF3A0000}"/>
    <cellStyle name="Процентный 7" xfId="6337" xr:uid="{00000000-0005-0000-0000-0000003B0000}"/>
    <cellStyle name="Процентный 7 2" xfId="6338" xr:uid="{00000000-0005-0000-0000-0000013B0000}"/>
    <cellStyle name="Процентный 7 3" xfId="15332" xr:uid="{00000000-0005-0000-0000-0000023B0000}"/>
    <cellStyle name="Процентный 8" xfId="6339" xr:uid="{00000000-0005-0000-0000-0000033B0000}"/>
    <cellStyle name="Процентный 8 2" xfId="15333" xr:uid="{00000000-0005-0000-0000-0000043B0000}"/>
    <cellStyle name="Процентный 8 3" xfId="15334" xr:uid="{00000000-0005-0000-0000-0000053B0000}"/>
    <cellStyle name="Процентный 9" xfId="6519" xr:uid="{00000000-0005-0000-0000-0000063B0000}"/>
    <cellStyle name="Процентный 9 10" xfId="15335" xr:uid="{00000000-0005-0000-0000-0000073B0000}"/>
    <cellStyle name="Процентный 9 11" xfId="15336" xr:uid="{00000000-0005-0000-0000-0000083B0000}"/>
    <cellStyle name="Процентный 9 12" xfId="15337" xr:uid="{00000000-0005-0000-0000-0000093B0000}"/>
    <cellStyle name="Процентный 9 13" xfId="15338" xr:uid="{00000000-0005-0000-0000-00000A3B0000}"/>
    <cellStyle name="Процентный 9 2" xfId="6529" xr:uid="{00000000-0005-0000-0000-00000B3B0000}"/>
    <cellStyle name="Процентный 9 3" xfId="15339" xr:uid="{00000000-0005-0000-0000-00000C3B0000}"/>
    <cellStyle name="Процентный 9 4" xfId="15340" xr:uid="{00000000-0005-0000-0000-00000D3B0000}"/>
    <cellStyle name="Процентный 9 5" xfId="15341" xr:uid="{00000000-0005-0000-0000-00000E3B0000}"/>
    <cellStyle name="Процентный 9 6" xfId="15342" xr:uid="{00000000-0005-0000-0000-00000F3B0000}"/>
    <cellStyle name="Процентный 9 7" xfId="15343" xr:uid="{00000000-0005-0000-0000-0000103B0000}"/>
    <cellStyle name="Процентный 9 8" xfId="15344" xr:uid="{00000000-0005-0000-0000-0000113B0000}"/>
    <cellStyle name="Процентный 9 9" xfId="15345" xr:uid="{00000000-0005-0000-0000-0000123B0000}"/>
    <cellStyle name="Связанная ячейка 10" xfId="15346" xr:uid="{00000000-0005-0000-0000-0000133B0000}"/>
    <cellStyle name="Связанная ячейка 11" xfId="15347" xr:uid="{00000000-0005-0000-0000-0000143B0000}"/>
    <cellStyle name="Связанная ячейка 12" xfId="15348" xr:uid="{00000000-0005-0000-0000-0000153B0000}"/>
    <cellStyle name="Связанная ячейка 13" xfId="15349" xr:uid="{00000000-0005-0000-0000-0000163B0000}"/>
    <cellStyle name="Связанная ячейка 14" xfId="15350" xr:uid="{00000000-0005-0000-0000-0000173B0000}"/>
    <cellStyle name="Связанная ячейка 15" xfId="15351" xr:uid="{00000000-0005-0000-0000-0000183B0000}"/>
    <cellStyle name="Связанная ячейка 2" xfId="6340" xr:uid="{00000000-0005-0000-0000-0000193B0000}"/>
    <cellStyle name="Связанная ячейка 2 10" xfId="15352" xr:uid="{00000000-0005-0000-0000-00001A3B0000}"/>
    <cellStyle name="Связанная ячейка 2 2" xfId="15353" xr:uid="{00000000-0005-0000-0000-00001B3B0000}"/>
    <cellStyle name="Связанная ячейка 2 3" xfId="15354" xr:uid="{00000000-0005-0000-0000-00001C3B0000}"/>
    <cellStyle name="Связанная ячейка 2 4" xfId="15355" xr:uid="{00000000-0005-0000-0000-00001D3B0000}"/>
    <cellStyle name="Связанная ячейка 2 5" xfId="15356" xr:uid="{00000000-0005-0000-0000-00001E3B0000}"/>
    <cellStyle name="Связанная ячейка 2 6" xfId="15357" xr:uid="{00000000-0005-0000-0000-00001F3B0000}"/>
    <cellStyle name="Связанная ячейка 2 7" xfId="15358" xr:uid="{00000000-0005-0000-0000-0000203B0000}"/>
    <cellStyle name="Связанная ячейка 2 8" xfId="15359" xr:uid="{00000000-0005-0000-0000-0000213B0000}"/>
    <cellStyle name="Связанная ячейка 2 9" xfId="15360" xr:uid="{00000000-0005-0000-0000-0000223B0000}"/>
    <cellStyle name="Связанная ячейка 2_беларусь на 2010г.(март-декабрь)изменен" xfId="15361" xr:uid="{00000000-0005-0000-0000-0000233B0000}"/>
    <cellStyle name="Связанная ячейка 3" xfId="6341" xr:uid="{00000000-0005-0000-0000-0000243B0000}"/>
    <cellStyle name="Связанная ячейка 4" xfId="15362" xr:uid="{00000000-0005-0000-0000-0000253B0000}"/>
    <cellStyle name="Связанная ячейка 5" xfId="15363" xr:uid="{00000000-0005-0000-0000-0000263B0000}"/>
    <cellStyle name="Связанная ячейка 6" xfId="15364" xr:uid="{00000000-0005-0000-0000-0000273B0000}"/>
    <cellStyle name="Связанная ячейка 7" xfId="15365" xr:uid="{00000000-0005-0000-0000-0000283B0000}"/>
    <cellStyle name="Связанная ячейка 8" xfId="15366" xr:uid="{00000000-0005-0000-0000-0000293B0000}"/>
    <cellStyle name="Связанная ячейка 9" xfId="15367" xr:uid="{00000000-0005-0000-0000-00002A3B0000}"/>
    <cellStyle name="Стиль 1" xfId="6342" xr:uid="{00000000-0005-0000-0000-00002B3B0000}"/>
    <cellStyle name="Стиль 1 2" xfId="6343" xr:uid="{00000000-0005-0000-0000-00002C3B0000}"/>
    <cellStyle name="Стиль 1 2 2" xfId="6344" xr:uid="{00000000-0005-0000-0000-00002D3B0000}"/>
    <cellStyle name="Стиль 1 2 3" xfId="6345" xr:uid="{00000000-0005-0000-0000-00002E3B0000}"/>
    <cellStyle name="Стиль 1 2_48_проектов_МФИ_180913_после_МВЭСИТ_по_Доронду" xfId="6346" xr:uid="{00000000-0005-0000-0000-00002F3B0000}"/>
    <cellStyle name="Стиль 1 3" xfId="6347" xr:uid="{00000000-0005-0000-0000-0000303B0000}"/>
    <cellStyle name="Стиль 1 3 2" xfId="6348" xr:uid="{00000000-0005-0000-0000-0000313B0000}"/>
    <cellStyle name="Стиль 1 4" xfId="6349" xr:uid="{00000000-0005-0000-0000-0000323B0000}"/>
    <cellStyle name="Стиль 1 5" xfId="6350" xr:uid="{00000000-0005-0000-0000-0000333B0000}"/>
    <cellStyle name="Стиль 1 6" xfId="6351" xr:uid="{00000000-0005-0000-0000-0000343B0000}"/>
    <cellStyle name="Стиль 1 7" xfId="6352" xr:uid="{00000000-0005-0000-0000-0000353B0000}"/>
    <cellStyle name="Стиль 1 8" xfId="15368" xr:uid="{00000000-0005-0000-0000-0000363B0000}"/>
    <cellStyle name="Стиль 1 9" xfId="15369" xr:uid="{00000000-0005-0000-0000-0000373B0000}"/>
    <cellStyle name="Стиль 1_(405)~1" xfId="6353" xr:uid="{00000000-0005-0000-0000-0000383B0000}"/>
    <cellStyle name="Стиль 10" xfId="15370" xr:uid="{00000000-0005-0000-0000-0000393B0000}"/>
    <cellStyle name="Стиль 11" xfId="15371" xr:uid="{00000000-0005-0000-0000-00003A3B0000}"/>
    <cellStyle name="Стиль 12" xfId="15372" xr:uid="{00000000-0005-0000-0000-00003B3B0000}"/>
    <cellStyle name="Стиль 13" xfId="15373" xr:uid="{00000000-0005-0000-0000-00003C3B0000}"/>
    <cellStyle name="Стиль 14" xfId="15374" xr:uid="{00000000-0005-0000-0000-00003D3B0000}"/>
    <cellStyle name="Стиль 15" xfId="15375" xr:uid="{00000000-0005-0000-0000-00003E3B0000}"/>
    <cellStyle name="Стиль 2" xfId="6354" xr:uid="{00000000-0005-0000-0000-00003F3B0000}"/>
    <cellStyle name="Стиль 2 2" xfId="15376" xr:uid="{00000000-0005-0000-0000-0000403B0000}"/>
    <cellStyle name="Стиль 2 3" xfId="15377" xr:uid="{00000000-0005-0000-0000-0000413B0000}"/>
    <cellStyle name="Стиль 3" xfId="15378" xr:uid="{00000000-0005-0000-0000-0000423B0000}"/>
    <cellStyle name="Стиль 4" xfId="15379" xr:uid="{00000000-0005-0000-0000-0000433B0000}"/>
    <cellStyle name="Стиль 5" xfId="15380" xr:uid="{00000000-0005-0000-0000-0000443B0000}"/>
    <cellStyle name="Стиль 6" xfId="15381" xr:uid="{00000000-0005-0000-0000-0000453B0000}"/>
    <cellStyle name="Стиль 7" xfId="15382" xr:uid="{00000000-0005-0000-0000-0000463B0000}"/>
    <cellStyle name="Стиль 8" xfId="15383" xr:uid="{00000000-0005-0000-0000-0000473B0000}"/>
    <cellStyle name="Стиль 9" xfId="15384" xr:uid="{00000000-0005-0000-0000-0000483B0000}"/>
    <cellStyle name="Текст предупреждения 10" xfId="15385" xr:uid="{00000000-0005-0000-0000-0000493B0000}"/>
    <cellStyle name="Текст предупреждения 11" xfId="15386" xr:uid="{00000000-0005-0000-0000-00004A3B0000}"/>
    <cellStyle name="Текст предупреждения 12" xfId="15387" xr:uid="{00000000-0005-0000-0000-00004B3B0000}"/>
    <cellStyle name="Текст предупреждения 13" xfId="15388" xr:uid="{00000000-0005-0000-0000-00004C3B0000}"/>
    <cellStyle name="Текст предупреждения 14" xfId="15389" xr:uid="{00000000-0005-0000-0000-00004D3B0000}"/>
    <cellStyle name="Текст предупреждения 15" xfId="15390" xr:uid="{00000000-0005-0000-0000-00004E3B0000}"/>
    <cellStyle name="Текст предупреждения 2" xfId="6355" xr:uid="{00000000-0005-0000-0000-00004F3B0000}"/>
    <cellStyle name="Текст предупреждения 2 10" xfId="15391" xr:uid="{00000000-0005-0000-0000-0000503B0000}"/>
    <cellStyle name="Текст предупреждения 2 2" xfId="15392" xr:uid="{00000000-0005-0000-0000-0000513B0000}"/>
    <cellStyle name="Текст предупреждения 2 3" xfId="15393" xr:uid="{00000000-0005-0000-0000-0000523B0000}"/>
    <cellStyle name="Текст предупреждения 2 4" xfId="15394" xr:uid="{00000000-0005-0000-0000-0000533B0000}"/>
    <cellStyle name="Текст предупреждения 2 5" xfId="15395" xr:uid="{00000000-0005-0000-0000-0000543B0000}"/>
    <cellStyle name="Текст предупреждения 2 6" xfId="15396" xr:uid="{00000000-0005-0000-0000-0000553B0000}"/>
    <cellStyle name="Текст предупреждения 2 7" xfId="15397" xr:uid="{00000000-0005-0000-0000-0000563B0000}"/>
    <cellStyle name="Текст предупреждения 2 8" xfId="15398" xr:uid="{00000000-0005-0000-0000-0000573B0000}"/>
    <cellStyle name="Текст предупреждения 2 9" xfId="15399" xr:uid="{00000000-0005-0000-0000-0000583B0000}"/>
    <cellStyle name="Текст предупреждения 2_беларусь на 2010г.(март-декабрь)изменен" xfId="15400" xr:uid="{00000000-0005-0000-0000-0000593B0000}"/>
    <cellStyle name="Текст предупреждения 3" xfId="6356" xr:uid="{00000000-0005-0000-0000-00005A3B0000}"/>
    <cellStyle name="Текст предупреждения 4" xfId="15401" xr:uid="{00000000-0005-0000-0000-00005B3B0000}"/>
    <cellStyle name="Текст предупреждения 5" xfId="15402" xr:uid="{00000000-0005-0000-0000-00005C3B0000}"/>
    <cellStyle name="Текст предупреждения 6" xfId="15403" xr:uid="{00000000-0005-0000-0000-00005D3B0000}"/>
    <cellStyle name="Текст предупреждения 7" xfId="15404" xr:uid="{00000000-0005-0000-0000-00005E3B0000}"/>
    <cellStyle name="Текст предупреждения 8" xfId="15405" xr:uid="{00000000-0005-0000-0000-00005F3B0000}"/>
    <cellStyle name="Текст предупреждения 9" xfId="15406" xr:uid="{00000000-0005-0000-0000-0000603B0000}"/>
    <cellStyle name="Тысячи [0]_  осн" xfId="6357" xr:uid="{00000000-0005-0000-0000-0000613B0000}"/>
    <cellStyle name="Тысячи_  осн" xfId="6358" xr:uid="{00000000-0005-0000-0000-0000623B0000}"/>
    <cellStyle name="УровеньСтолб_1 2" xfId="15407" xr:uid="{00000000-0005-0000-0000-0000633B0000}"/>
    <cellStyle name="УровеньСтрок_1 2" xfId="15408" xr:uid="{00000000-0005-0000-0000-0000643B0000}"/>
    <cellStyle name="Финансовый [0] 10" xfId="15409" xr:uid="{00000000-0005-0000-0000-0000653B0000}"/>
    <cellStyle name="Финансовый [0] 11" xfId="15410" xr:uid="{00000000-0005-0000-0000-0000663B0000}"/>
    <cellStyle name="Финансовый [0] 2" xfId="6359" xr:uid="{00000000-0005-0000-0000-0000673B0000}"/>
    <cellStyle name="Финансовый [0] 2 2" xfId="6360" xr:uid="{00000000-0005-0000-0000-0000683B0000}"/>
    <cellStyle name="Финансовый [0] 2 2 2" xfId="6361" xr:uid="{00000000-0005-0000-0000-0000693B0000}"/>
    <cellStyle name="Финансовый [0] 2 2 3" xfId="7406" xr:uid="{00000000-0005-0000-0000-00006A3B0000}"/>
    <cellStyle name="Финансовый [0] 2 2 4" xfId="7407" xr:uid="{00000000-0005-0000-0000-00006B3B0000}"/>
    <cellStyle name="Финансовый [0] 2 2 4 2" xfId="7408" xr:uid="{00000000-0005-0000-0000-00006C3B0000}"/>
    <cellStyle name="Финансовый [0] 2 2 5" xfId="7409" xr:uid="{00000000-0005-0000-0000-00006D3B0000}"/>
    <cellStyle name="Финансовый [0] 2 2 5 2" xfId="7410" xr:uid="{00000000-0005-0000-0000-00006E3B0000}"/>
    <cellStyle name="Финансовый [0] 2 2 6" xfId="7411" xr:uid="{00000000-0005-0000-0000-00006F3B0000}"/>
    <cellStyle name="Финансовый [0] 2 3" xfId="6362" xr:uid="{00000000-0005-0000-0000-0000703B0000}"/>
    <cellStyle name="Финансовый [0] 2 4" xfId="15411" xr:uid="{00000000-0005-0000-0000-0000713B0000}"/>
    <cellStyle name="Финансовый [0] 3" xfId="15412" xr:uid="{00000000-0005-0000-0000-0000723B0000}"/>
    <cellStyle name="Финансовый [0] 3 2" xfId="15413" xr:uid="{00000000-0005-0000-0000-0000733B0000}"/>
    <cellStyle name="Финансовый [0] 4" xfId="15414" xr:uid="{00000000-0005-0000-0000-0000743B0000}"/>
    <cellStyle name="Финансовый [0] 5" xfId="15415" xr:uid="{00000000-0005-0000-0000-0000753B0000}"/>
    <cellStyle name="Финансовый [0] 6" xfId="15416" xr:uid="{00000000-0005-0000-0000-0000763B0000}"/>
    <cellStyle name="Финансовый [0] 7" xfId="15417" xr:uid="{00000000-0005-0000-0000-0000773B0000}"/>
    <cellStyle name="Финансовый [0] 8" xfId="15418" xr:uid="{00000000-0005-0000-0000-0000783B0000}"/>
    <cellStyle name="Финансовый [0] 9" xfId="15419" xr:uid="{00000000-0005-0000-0000-0000793B0000}"/>
    <cellStyle name="Финансовый 10" xfId="6363" xr:uid="{00000000-0005-0000-0000-00007A3B0000}"/>
    <cellStyle name="Финансовый 10 2" xfId="15420" xr:uid="{00000000-0005-0000-0000-00007B3B0000}"/>
    <cellStyle name="Финансовый 10 3" xfId="15421" xr:uid="{00000000-0005-0000-0000-00007C3B0000}"/>
    <cellStyle name="Финансовый 11" xfId="6364" xr:uid="{00000000-0005-0000-0000-00007D3B0000}"/>
    <cellStyle name="Финансовый 11 2" xfId="15422" xr:uid="{00000000-0005-0000-0000-00007E3B0000}"/>
    <cellStyle name="Финансовый 12" xfId="6365" xr:uid="{00000000-0005-0000-0000-00007F3B0000}"/>
    <cellStyle name="Финансовый 12 2" xfId="15423" xr:uid="{00000000-0005-0000-0000-0000803B0000}"/>
    <cellStyle name="Финансовый 13" xfId="6366" xr:uid="{00000000-0005-0000-0000-0000813B0000}"/>
    <cellStyle name="Финансовый 13 2" xfId="15424" xr:uid="{00000000-0005-0000-0000-0000823B0000}"/>
    <cellStyle name="Финансовый 13 3" xfId="15425" xr:uid="{00000000-0005-0000-0000-0000833B0000}"/>
    <cellStyle name="Финансовый 14" xfId="6367" xr:uid="{00000000-0005-0000-0000-0000843B0000}"/>
    <cellStyle name="Финансовый 14 2" xfId="15426" xr:uid="{00000000-0005-0000-0000-0000853B0000}"/>
    <cellStyle name="Финансовый 15" xfId="6368" xr:uid="{00000000-0005-0000-0000-0000863B0000}"/>
    <cellStyle name="Финансовый 16" xfId="6369" xr:uid="{00000000-0005-0000-0000-0000873B0000}"/>
    <cellStyle name="Финансовый 17" xfId="6370" xr:uid="{00000000-0005-0000-0000-0000883B0000}"/>
    <cellStyle name="Финансовый 18" xfId="6371" xr:uid="{00000000-0005-0000-0000-0000893B0000}"/>
    <cellStyle name="Финансовый 19" xfId="6372" xr:uid="{00000000-0005-0000-0000-00008A3B0000}"/>
    <cellStyle name="Финансовый 2" xfId="6373" xr:uid="{00000000-0005-0000-0000-00008B3B0000}"/>
    <cellStyle name="Финансовый 2 10" xfId="15427" xr:uid="{00000000-0005-0000-0000-00008C3B0000}"/>
    <cellStyle name="Финансовый 2 2" xfId="6374" xr:uid="{00000000-0005-0000-0000-00008D3B0000}"/>
    <cellStyle name="Финансовый 2 2 2" xfId="6375" xr:uid="{00000000-0005-0000-0000-00008E3B0000}"/>
    <cellStyle name="Финансовый 2 2 2 2" xfId="15428" xr:uid="{00000000-0005-0000-0000-00008F3B0000}"/>
    <cellStyle name="Финансовый 2 2 2 3" xfId="15429" xr:uid="{00000000-0005-0000-0000-0000903B0000}"/>
    <cellStyle name="Финансовый 2 2 3" xfId="6376" xr:uid="{00000000-0005-0000-0000-0000913B0000}"/>
    <cellStyle name="Финансовый 2 2 3 2" xfId="15430" xr:uid="{00000000-0005-0000-0000-0000923B0000}"/>
    <cellStyle name="Финансовый 2 2 4" xfId="15431" xr:uid="{00000000-0005-0000-0000-0000933B0000}"/>
    <cellStyle name="Финансовый 2 3" xfId="6377" xr:uid="{00000000-0005-0000-0000-0000943B0000}"/>
    <cellStyle name="Финансовый 2 3 2" xfId="7412" xr:uid="{00000000-0005-0000-0000-0000953B0000}"/>
    <cellStyle name="Финансовый 2 3 3" xfId="15432" xr:uid="{00000000-0005-0000-0000-0000963B0000}"/>
    <cellStyle name="Финансовый 2 4" xfId="6378" xr:uid="{00000000-0005-0000-0000-0000973B0000}"/>
    <cellStyle name="Финансовый 2 4 2" xfId="6379" xr:uid="{00000000-0005-0000-0000-0000983B0000}"/>
    <cellStyle name="Финансовый 2 4 3" xfId="15433" xr:uid="{00000000-0005-0000-0000-0000993B0000}"/>
    <cellStyle name="Финансовый 2 5" xfId="6380" xr:uid="{00000000-0005-0000-0000-00009A3B0000}"/>
    <cellStyle name="Финансовый 2 5 2" xfId="15434" xr:uid="{00000000-0005-0000-0000-00009B3B0000}"/>
    <cellStyle name="Финансовый 2 6" xfId="7413" xr:uid="{00000000-0005-0000-0000-00009C3B0000}"/>
    <cellStyle name="Финансовый 2 6 2" xfId="15435" xr:uid="{00000000-0005-0000-0000-00009D3B0000}"/>
    <cellStyle name="Финансовый 2 7" xfId="7414" xr:uid="{00000000-0005-0000-0000-00009E3B0000}"/>
    <cellStyle name="Финансовый 2 8" xfId="7415" xr:uid="{00000000-0005-0000-0000-00009F3B0000}"/>
    <cellStyle name="Финансовый 2 9" xfId="15436" xr:uid="{00000000-0005-0000-0000-0000A03B0000}"/>
    <cellStyle name="Финансовый 2_2011 РЕСПУБЛИКА, МАХАЛЛИЙ" xfId="6381" xr:uid="{00000000-0005-0000-0000-0000A13B0000}"/>
    <cellStyle name="Финансовый 20" xfId="6382" xr:uid="{00000000-0005-0000-0000-0000A23B0000}"/>
    <cellStyle name="Финансовый 21" xfId="6383" xr:uid="{00000000-0005-0000-0000-0000A33B0000}"/>
    <cellStyle name="Финансовый 21 2" xfId="15437" xr:uid="{00000000-0005-0000-0000-0000A43B0000}"/>
    <cellStyle name="Финансовый 22" xfId="6384" xr:uid="{00000000-0005-0000-0000-0000A53B0000}"/>
    <cellStyle name="Финансовый 23" xfId="6385" xr:uid="{00000000-0005-0000-0000-0000A63B0000}"/>
    <cellStyle name="Финансовый 24" xfId="6386" xr:uid="{00000000-0005-0000-0000-0000A73B0000}"/>
    <cellStyle name="Финансовый 25" xfId="6387" xr:uid="{00000000-0005-0000-0000-0000A83B0000}"/>
    <cellStyle name="Финансовый 26" xfId="6388" xr:uid="{00000000-0005-0000-0000-0000A93B0000}"/>
    <cellStyle name="Финансовый 27" xfId="6389" xr:uid="{00000000-0005-0000-0000-0000AA3B0000}"/>
    <cellStyle name="Финансовый 28" xfId="6390" xr:uid="{00000000-0005-0000-0000-0000AB3B0000}"/>
    <cellStyle name="Финансовый 29" xfId="6391" xr:uid="{00000000-0005-0000-0000-0000AC3B0000}"/>
    <cellStyle name="Финансовый 3" xfId="6392" xr:uid="{00000000-0005-0000-0000-0000AD3B0000}"/>
    <cellStyle name="Финансовый 3 2" xfId="6393" xr:uid="{00000000-0005-0000-0000-0000AE3B0000}"/>
    <cellStyle name="Финансовый 3 2 2" xfId="6394" xr:uid="{00000000-0005-0000-0000-0000AF3B0000}"/>
    <cellStyle name="Финансовый 3 2 3" xfId="7416" xr:uid="{00000000-0005-0000-0000-0000B03B0000}"/>
    <cellStyle name="Финансовый 3 2_Не введённые объекты" xfId="6395" xr:uid="{00000000-0005-0000-0000-0000B13B0000}"/>
    <cellStyle name="Финансовый 3 3" xfId="6396" xr:uid="{00000000-0005-0000-0000-0000B23B0000}"/>
    <cellStyle name="Финансовый 3 4" xfId="6397" xr:uid="{00000000-0005-0000-0000-0000B33B0000}"/>
    <cellStyle name="Финансовый 3 5" xfId="6398" xr:uid="{00000000-0005-0000-0000-0000B43B0000}"/>
    <cellStyle name="Финансовый 3 5 2" xfId="7417" xr:uid="{00000000-0005-0000-0000-0000B53B0000}"/>
    <cellStyle name="Финансовый 3 6" xfId="6399" xr:uid="{00000000-0005-0000-0000-0000B63B0000}"/>
    <cellStyle name="Финансовый 3 6 2" xfId="7418" xr:uid="{00000000-0005-0000-0000-0000B73B0000}"/>
    <cellStyle name="Финансовый 3 7" xfId="6400" xr:uid="{00000000-0005-0000-0000-0000B83B0000}"/>
    <cellStyle name="Финансовый 3 7 2" xfId="7419" xr:uid="{00000000-0005-0000-0000-0000B93B0000}"/>
    <cellStyle name="Финансовый 3_база" xfId="6401" xr:uid="{00000000-0005-0000-0000-0000BA3B0000}"/>
    <cellStyle name="Финансовый 30" xfId="6402" xr:uid="{00000000-0005-0000-0000-0000BB3B0000}"/>
    <cellStyle name="Финансовый 31" xfId="6403" xr:uid="{00000000-0005-0000-0000-0000BC3B0000}"/>
    <cellStyle name="Финансовый 32" xfId="6404" xr:uid="{00000000-0005-0000-0000-0000BD3B0000}"/>
    <cellStyle name="Финансовый 33" xfId="6405" xr:uid="{00000000-0005-0000-0000-0000BE3B0000}"/>
    <cellStyle name="Финансовый 34" xfId="6406" xr:uid="{00000000-0005-0000-0000-0000BF3B0000}"/>
    <cellStyle name="Финансовый 35" xfId="6407" xr:uid="{00000000-0005-0000-0000-0000C03B0000}"/>
    <cellStyle name="Финансовый 36" xfId="6408" xr:uid="{00000000-0005-0000-0000-0000C13B0000}"/>
    <cellStyle name="Финансовый 37" xfId="6409" xr:uid="{00000000-0005-0000-0000-0000C23B0000}"/>
    <cellStyle name="Финансовый 38" xfId="6410" xr:uid="{00000000-0005-0000-0000-0000C33B0000}"/>
    <cellStyle name="Финансовый 39" xfId="6411" xr:uid="{00000000-0005-0000-0000-0000C43B0000}"/>
    <cellStyle name="Финансовый 4" xfId="6412" xr:uid="{00000000-0005-0000-0000-0000C53B0000}"/>
    <cellStyle name="Финансовый 4 2" xfId="6413" xr:uid="{00000000-0005-0000-0000-0000C63B0000}"/>
    <cellStyle name="Финансовый 4 2 2" xfId="6414" xr:uid="{00000000-0005-0000-0000-0000C73B0000}"/>
    <cellStyle name="Финансовый 4 2 2 2" xfId="6415" xr:uid="{00000000-0005-0000-0000-0000C83B0000}"/>
    <cellStyle name="Финансовый 4 2 2 3" xfId="6416" xr:uid="{00000000-0005-0000-0000-0000C93B0000}"/>
    <cellStyle name="Финансовый 4 2 3" xfId="6417" xr:uid="{00000000-0005-0000-0000-0000CA3B0000}"/>
    <cellStyle name="Финансовый 4 2 4" xfId="6418" xr:uid="{00000000-0005-0000-0000-0000CB3B0000}"/>
    <cellStyle name="Финансовый 4 3" xfId="6419" xr:uid="{00000000-0005-0000-0000-0000CC3B0000}"/>
    <cellStyle name="Финансовый 4 3 2" xfId="15438" xr:uid="{00000000-0005-0000-0000-0000CD3B0000}"/>
    <cellStyle name="Финансовый 4 4" xfId="6420" xr:uid="{00000000-0005-0000-0000-0000CE3B0000}"/>
    <cellStyle name="Финансовый 4 5" xfId="15439" xr:uid="{00000000-0005-0000-0000-0000CF3B0000}"/>
    <cellStyle name="Финансовый 4_01 МЕСЯЦЕВ_ИМОМУ" xfId="15440" xr:uid="{00000000-0005-0000-0000-0000D03B0000}"/>
    <cellStyle name="Финансовый 40" xfId="6421" xr:uid="{00000000-0005-0000-0000-0000D13B0000}"/>
    <cellStyle name="Финансовый 41" xfId="6422" xr:uid="{00000000-0005-0000-0000-0000D23B0000}"/>
    <cellStyle name="Финансовый 42" xfId="6423" xr:uid="{00000000-0005-0000-0000-0000D33B0000}"/>
    <cellStyle name="Финансовый 43" xfId="6424" xr:uid="{00000000-0005-0000-0000-0000D43B0000}"/>
    <cellStyle name="Финансовый 44" xfId="6425" xr:uid="{00000000-0005-0000-0000-0000D53B0000}"/>
    <cellStyle name="Финансовый 45" xfId="6426" xr:uid="{00000000-0005-0000-0000-0000D63B0000}"/>
    <cellStyle name="Финансовый 46" xfId="6427" xr:uid="{00000000-0005-0000-0000-0000D73B0000}"/>
    <cellStyle name="Финансовый 47" xfId="6531" xr:uid="{00000000-0005-0000-0000-0000D83B0000}"/>
    <cellStyle name="Финансовый 48" xfId="6537" xr:uid="{00000000-0005-0000-0000-0000D93B0000}"/>
    <cellStyle name="Финансовый 49" xfId="15441" xr:uid="{00000000-0005-0000-0000-0000DA3B0000}"/>
    <cellStyle name="Финансовый 5" xfId="6428" xr:uid="{00000000-0005-0000-0000-0000DB3B0000}"/>
    <cellStyle name="Финансовый 5 10" xfId="7420" xr:uid="{00000000-0005-0000-0000-0000DC3B0000}"/>
    <cellStyle name="Финансовый 5 11" xfId="7421" xr:uid="{00000000-0005-0000-0000-0000DD3B0000}"/>
    <cellStyle name="Финансовый 5 12" xfId="7422" xr:uid="{00000000-0005-0000-0000-0000DE3B0000}"/>
    <cellStyle name="Финансовый 5 13" xfId="7423" xr:uid="{00000000-0005-0000-0000-0000DF3B0000}"/>
    <cellStyle name="Финансовый 5 2" xfId="6429" xr:uid="{00000000-0005-0000-0000-0000E03B0000}"/>
    <cellStyle name="Финансовый 5 2 2" xfId="6430" xr:uid="{00000000-0005-0000-0000-0000E13B0000}"/>
    <cellStyle name="Финансовый 5 2 2 2" xfId="7424" xr:uid="{00000000-0005-0000-0000-0000E23B0000}"/>
    <cellStyle name="Финансовый 5 2 3" xfId="7425" xr:uid="{00000000-0005-0000-0000-0000E33B0000}"/>
    <cellStyle name="Финансовый 5 3" xfId="6431" xr:uid="{00000000-0005-0000-0000-0000E43B0000}"/>
    <cellStyle name="Финансовый 5 3 2" xfId="7426" xr:uid="{00000000-0005-0000-0000-0000E53B0000}"/>
    <cellStyle name="Финансовый 5 4" xfId="6432" xr:uid="{00000000-0005-0000-0000-0000E63B0000}"/>
    <cellStyle name="Финансовый 5 5" xfId="7427" xr:uid="{00000000-0005-0000-0000-0000E73B0000}"/>
    <cellStyle name="Финансовый 5 6" xfId="7428" xr:uid="{00000000-0005-0000-0000-0000E83B0000}"/>
    <cellStyle name="Финансовый 5 7" xfId="7429" xr:uid="{00000000-0005-0000-0000-0000E93B0000}"/>
    <cellStyle name="Финансовый 5 8" xfId="7430" xr:uid="{00000000-0005-0000-0000-0000EA3B0000}"/>
    <cellStyle name="Финансовый 5 9" xfId="7431" xr:uid="{00000000-0005-0000-0000-0000EB3B0000}"/>
    <cellStyle name="Финансовый 5_таблицы 3-4 (version 1)" xfId="7432" xr:uid="{00000000-0005-0000-0000-0000EC3B0000}"/>
    <cellStyle name="Финансовый 50" xfId="15442" xr:uid="{00000000-0005-0000-0000-0000ED3B0000}"/>
    <cellStyle name="Финансовый 51" xfId="15443" xr:uid="{00000000-0005-0000-0000-0000EE3B0000}"/>
    <cellStyle name="Финансовый 52" xfId="15444" xr:uid="{00000000-0005-0000-0000-0000EF3B0000}"/>
    <cellStyle name="Финансовый 53" xfId="15445" xr:uid="{00000000-0005-0000-0000-0000F03B0000}"/>
    <cellStyle name="Финансовый 54" xfId="15446" xr:uid="{00000000-0005-0000-0000-0000F13B0000}"/>
    <cellStyle name="Финансовый 55" xfId="15447" xr:uid="{00000000-0005-0000-0000-0000F23B0000}"/>
    <cellStyle name="Финансовый 56" xfId="15448" xr:uid="{00000000-0005-0000-0000-0000F33B0000}"/>
    <cellStyle name="Финансовый 57" xfId="15449" xr:uid="{00000000-0005-0000-0000-0000F43B0000}"/>
    <cellStyle name="Финансовый 58" xfId="15450" xr:uid="{00000000-0005-0000-0000-0000F53B0000}"/>
    <cellStyle name="Финансовый 59" xfId="15451" xr:uid="{00000000-0005-0000-0000-0000F63B0000}"/>
    <cellStyle name="Финансовый 6" xfId="6433" xr:uid="{00000000-0005-0000-0000-0000F73B0000}"/>
    <cellStyle name="Финансовый 6 2" xfId="6434" xr:uid="{00000000-0005-0000-0000-0000F83B0000}"/>
    <cellStyle name="Финансовый 6 2 2" xfId="7433" xr:uid="{00000000-0005-0000-0000-0000F93B0000}"/>
    <cellStyle name="Финансовый 6 3" xfId="6435" xr:uid="{00000000-0005-0000-0000-0000FA3B0000}"/>
    <cellStyle name="Финансовый 6 4" xfId="15452" xr:uid="{00000000-0005-0000-0000-0000FB3B0000}"/>
    <cellStyle name="Финансовый 6 5" xfId="15453" xr:uid="{00000000-0005-0000-0000-0000FC3B0000}"/>
    <cellStyle name="Финансовый 60" xfId="15454" xr:uid="{00000000-0005-0000-0000-0000FD3B0000}"/>
    <cellStyle name="Финансовый 61" xfId="15455" xr:uid="{00000000-0005-0000-0000-0000FE3B0000}"/>
    <cellStyle name="Финансовый 62" xfId="15456" xr:uid="{00000000-0005-0000-0000-0000FF3B0000}"/>
    <cellStyle name="Финансовый 63" xfId="15457" xr:uid="{00000000-0005-0000-0000-0000003C0000}"/>
    <cellStyle name="Финансовый 64" xfId="15458" xr:uid="{00000000-0005-0000-0000-0000013C0000}"/>
    <cellStyle name="Финансовый 65" xfId="15459" xr:uid="{00000000-0005-0000-0000-0000023C0000}"/>
    <cellStyle name="Финансовый 66" xfId="15460" xr:uid="{00000000-0005-0000-0000-0000033C0000}"/>
    <cellStyle name="Финансовый 67" xfId="15461" xr:uid="{00000000-0005-0000-0000-0000043C0000}"/>
    <cellStyle name="Финансовый 68" xfId="15462" xr:uid="{00000000-0005-0000-0000-0000053C0000}"/>
    <cellStyle name="Финансовый 69" xfId="15463" xr:uid="{00000000-0005-0000-0000-0000063C0000}"/>
    <cellStyle name="Финансовый 7" xfId="6436" xr:uid="{00000000-0005-0000-0000-0000073C0000}"/>
    <cellStyle name="Финансовый 7 2" xfId="6437" xr:uid="{00000000-0005-0000-0000-0000083C0000}"/>
    <cellStyle name="Финансовый 7 2 2" xfId="7434" xr:uid="{00000000-0005-0000-0000-0000093C0000}"/>
    <cellStyle name="Финансовый 7 3" xfId="7435" xr:uid="{00000000-0005-0000-0000-00000A3C0000}"/>
    <cellStyle name="Финансовый 7 4" xfId="15464" xr:uid="{00000000-0005-0000-0000-00000B3C0000}"/>
    <cellStyle name="Финансовый 7 5" xfId="15465" xr:uid="{00000000-0005-0000-0000-00000C3C0000}"/>
    <cellStyle name="Финансовый 7_exp 2013" xfId="15466" xr:uid="{00000000-0005-0000-0000-00000D3C0000}"/>
    <cellStyle name="Финансовый 70" xfId="15467" xr:uid="{00000000-0005-0000-0000-00000E3C0000}"/>
    <cellStyle name="Финансовый 71" xfId="15468" xr:uid="{00000000-0005-0000-0000-00000F3C0000}"/>
    <cellStyle name="Финансовый 72" xfId="15469" xr:uid="{00000000-0005-0000-0000-0000103C0000}"/>
    <cellStyle name="Финансовый 73" xfId="15470" xr:uid="{00000000-0005-0000-0000-0000113C0000}"/>
    <cellStyle name="Финансовый 74" xfId="15471" xr:uid="{00000000-0005-0000-0000-0000123C0000}"/>
    <cellStyle name="Финансовый 74 2" xfId="15472" xr:uid="{00000000-0005-0000-0000-0000133C0000}"/>
    <cellStyle name="Финансовый 74 2 2" xfId="15473" xr:uid="{00000000-0005-0000-0000-0000143C0000}"/>
    <cellStyle name="Финансовый 75" xfId="15474" xr:uid="{00000000-0005-0000-0000-0000153C0000}"/>
    <cellStyle name="Финансовый 76" xfId="15475" xr:uid="{00000000-0005-0000-0000-0000163C0000}"/>
    <cellStyle name="Финансовый 77" xfId="15476" xr:uid="{00000000-0005-0000-0000-0000173C0000}"/>
    <cellStyle name="Финансовый 78" xfId="15477" xr:uid="{00000000-0005-0000-0000-0000183C0000}"/>
    <cellStyle name="Финансовый 79" xfId="15478" xr:uid="{00000000-0005-0000-0000-0000193C0000}"/>
    <cellStyle name="Финансовый 8" xfId="6438" xr:uid="{00000000-0005-0000-0000-00001A3C0000}"/>
    <cellStyle name="Финансовый 8 2" xfId="6439" xr:uid="{00000000-0005-0000-0000-00001B3C0000}"/>
    <cellStyle name="Финансовый 8 2 2" xfId="15479" xr:uid="{00000000-0005-0000-0000-00001C3C0000}"/>
    <cellStyle name="Финансовый 8 3" xfId="6440" xr:uid="{00000000-0005-0000-0000-00001D3C0000}"/>
    <cellStyle name="Финансовый 8 4" xfId="15480" xr:uid="{00000000-0005-0000-0000-00001E3C0000}"/>
    <cellStyle name="Финансовый 80" xfId="15481" xr:uid="{00000000-0005-0000-0000-00001F3C0000}"/>
    <cellStyle name="Финансовый 81" xfId="15482" xr:uid="{00000000-0005-0000-0000-0000203C0000}"/>
    <cellStyle name="Финансовый 82" xfId="15483" xr:uid="{00000000-0005-0000-0000-0000213C0000}"/>
    <cellStyle name="Финансовый 9" xfId="6441" xr:uid="{00000000-0005-0000-0000-0000223C0000}"/>
    <cellStyle name="Финансовый 9 2" xfId="15484" xr:uid="{00000000-0005-0000-0000-0000233C0000}"/>
    <cellStyle name="Финансовый 9 3" xfId="15485" xr:uid="{00000000-0005-0000-0000-0000243C0000}"/>
    <cellStyle name="Финансовый 9 4" xfId="15486" xr:uid="{00000000-0005-0000-0000-0000253C0000}"/>
    <cellStyle name="Финансовый 9 5" xfId="15487" xr:uid="{00000000-0005-0000-0000-0000263C0000}"/>
    <cellStyle name="Финансовый 9 6" xfId="15488" xr:uid="{00000000-0005-0000-0000-0000273C0000}"/>
    <cellStyle name="Хороший 10" xfId="15489" xr:uid="{00000000-0005-0000-0000-0000283C0000}"/>
    <cellStyle name="Хороший 11" xfId="15490" xr:uid="{00000000-0005-0000-0000-0000293C0000}"/>
    <cellStyle name="Хороший 12" xfId="15491" xr:uid="{00000000-0005-0000-0000-00002A3C0000}"/>
    <cellStyle name="Хороший 13" xfId="15492" xr:uid="{00000000-0005-0000-0000-00002B3C0000}"/>
    <cellStyle name="Хороший 14" xfId="15493" xr:uid="{00000000-0005-0000-0000-00002C3C0000}"/>
    <cellStyle name="Хороший 15" xfId="15494" xr:uid="{00000000-0005-0000-0000-00002D3C0000}"/>
    <cellStyle name="Хороший 16" xfId="15495" xr:uid="{00000000-0005-0000-0000-00002E3C0000}"/>
    <cellStyle name="Хороший 2" xfId="6442" xr:uid="{00000000-0005-0000-0000-00002F3C0000}"/>
    <cellStyle name="Хороший 2 10" xfId="15496" xr:uid="{00000000-0005-0000-0000-0000303C0000}"/>
    <cellStyle name="Хороший 2 11" xfId="15497" xr:uid="{00000000-0005-0000-0000-0000313C0000}"/>
    <cellStyle name="Хороший 2 12" xfId="15498" xr:uid="{00000000-0005-0000-0000-0000323C0000}"/>
    <cellStyle name="Хороший 2 13" xfId="15499" xr:uid="{00000000-0005-0000-0000-0000333C0000}"/>
    <cellStyle name="Хороший 2 2" xfId="15500" xr:uid="{00000000-0005-0000-0000-0000343C0000}"/>
    <cellStyle name="Хороший 2 2 2" xfId="15501" xr:uid="{00000000-0005-0000-0000-0000353C0000}"/>
    <cellStyle name="Хороший 2 2 3" xfId="15502" xr:uid="{00000000-0005-0000-0000-0000363C0000}"/>
    <cellStyle name="Хороший 2 2 4" xfId="15503" xr:uid="{00000000-0005-0000-0000-0000373C0000}"/>
    <cellStyle name="Хороший 2 2_ДОЛГ ПРОИЗ-ВА" xfId="15504" xr:uid="{00000000-0005-0000-0000-0000383C0000}"/>
    <cellStyle name="Хороший 2 3" xfId="15505" xr:uid="{00000000-0005-0000-0000-0000393C0000}"/>
    <cellStyle name="Хороший 2 4" xfId="15506" xr:uid="{00000000-0005-0000-0000-00003A3C0000}"/>
    <cellStyle name="Хороший 2 5" xfId="15507" xr:uid="{00000000-0005-0000-0000-00003B3C0000}"/>
    <cellStyle name="Хороший 2 6" xfId="15508" xr:uid="{00000000-0005-0000-0000-00003C3C0000}"/>
    <cellStyle name="Хороший 2 7" xfId="15509" xr:uid="{00000000-0005-0000-0000-00003D3C0000}"/>
    <cellStyle name="Хороший 2 8" xfId="15510" xr:uid="{00000000-0005-0000-0000-00003E3C0000}"/>
    <cellStyle name="Хороший 2 9" xfId="15511" xr:uid="{00000000-0005-0000-0000-00003F3C0000}"/>
    <cellStyle name="Хороший 2_2011" xfId="15512" xr:uid="{00000000-0005-0000-0000-0000403C0000}"/>
    <cellStyle name="Хороший 3" xfId="6443" xr:uid="{00000000-0005-0000-0000-0000413C0000}"/>
    <cellStyle name="Хороший 4" xfId="15513" xr:uid="{00000000-0005-0000-0000-0000423C0000}"/>
    <cellStyle name="Хороший 5" xfId="15514" xr:uid="{00000000-0005-0000-0000-0000433C0000}"/>
    <cellStyle name="Хороший 6" xfId="15515" xr:uid="{00000000-0005-0000-0000-0000443C0000}"/>
    <cellStyle name="Хороший 7" xfId="15516" xr:uid="{00000000-0005-0000-0000-0000453C0000}"/>
    <cellStyle name="Хороший 8" xfId="15517" xr:uid="{00000000-0005-0000-0000-0000463C0000}"/>
    <cellStyle name="Хороший 9" xfId="15518" xr:uid="{00000000-0005-0000-0000-0000473C0000}"/>
    <cellStyle name="Џђћ–…ќ’ќ›‰" xfId="6444" xr:uid="{00000000-0005-0000-0000-0000483C0000}"/>
    <cellStyle name="Џђћ–…ќ’ќ›‰ 2" xfId="6445" xr:uid="{00000000-0005-0000-0000-0000493C0000}"/>
    <cellStyle name="Џђћ–…ќ’ќ›‰ 2 2" xfId="15519" xr:uid="{00000000-0005-0000-0000-00004A3C0000}"/>
    <cellStyle name="Џђћ–…ќ’ќ›‰ 3" xfId="6446" xr:uid="{00000000-0005-0000-0000-00004B3C0000}"/>
    <cellStyle name="Џђћ–…ќ’ќ›‰ 4" xfId="15520" xr:uid="{00000000-0005-0000-0000-00004C3C0000}"/>
    <cellStyle name="Џђћ–…ќ’ќ›‰ 5" xfId="15521" xr:uid="{00000000-0005-0000-0000-00004D3C0000}"/>
    <cellStyle name="Џђћ–…ќ’ќ›‰_12 книга1" xfId="15522" xr:uid="{00000000-0005-0000-0000-00004E3C0000}"/>
    <cellStyle name="アクセント 1" xfId="7436" xr:uid="{00000000-0005-0000-0000-00004F3C0000}"/>
    <cellStyle name="アクセント 2" xfId="7437" xr:uid="{00000000-0005-0000-0000-0000503C0000}"/>
    <cellStyle name="アクセント 3" xfId="7438" xr:uid="{00000000-0005-0000-0000-0000513C0000}"/>
    <cellStyle name="アクセント 4" xfId="7439" xr:uid="{00000000-0005-0000-0000-0000523C0000}"/>
    <cellStyle name="アクセント 5" xfId="7440" xr:uid="{00000000-0005-0000-0000-0000533C0000}"/>
    <cellStyle name="アクセント 6" xfId="7441" xr:uid="{00000000-0005-0000-0000-0000543C0000}"/>
    <cellStyle name="スタイル 1" xfId="15523" xr:uid="{00000000-0005-0000-0000-0000553C0000}"/>
    <cellStyle name="タイトル" xfId="7442" xr:uid="{00000000-0005-0000-0000-0000563C0000}"/>
    <cellStyle name="チェック セル" xfId="7443" xr:uid="{00000000-0005-0000-0000-0000573C0000}"/>
    <cellStyle name="どちらでもない" xfId="7444" xr:uid="{00000000-0005-0000-0000-0000583C0000}"/>
    <cellStyle name="ハイパーリンク" xfId="15524" xr:uid="{00000000-0005-0000-0000-0000593C0000}"/>
    <cellStyle name="メモ" xfId="7445" xr:uid="{00000000-0005-0000-0000-00005A3C0000}"/>
    <cellStyle name="リンク セル" xfId="7446" xr:uid="{00000000-0005-0000-0000-00005B3C0000}"/>
    <cellStyle name="ન࿿ઇ૆૞૩૴ાઝુ૥઻ઢઓહ઩ૣોિૐ૭ઊૅ૶૮૯ઁમભ૵૎࿿૬૒_VBA_PROJECT_CUR" xfId="15525" xr:uid="{00000000-0005-0000-0000-00005C3C0000}"/>
    <cellStyle name="เชื่อมโยงหลายมิติ" xfId="15526" xr:uid="{00000000-0005-0000-0000-00005D3C0000}"/>
    <cellStyle name="ตามการเชื่อมโยงหลายมิติ" xfId="15527" xr:uid="{00000000-0005-0000-0000-00005E3C0000}"/>
    <cellStyle name="ปกติ_Calculate QN10079-05 R6" xfId="15528" xr:uid="{00000000-0005-0000-0000-00005F3C0000}"/>
    <cellStyle name="想 [0]_??2" xfId="15529" xr:uid="{00000000-0005-0000-0000-0000603C0000}"/>
    <cellStyle name="想_??2" xfId="15530" xr:uid="{00000000-0005-0000-0000-0000613C0000}"/>
    <cellStyle name="강조색1" xfId="15531" xr:uid="{00000000-0005-0000-0000-0000623C0000}"/>
    <cellStyle name="강조색1 2" xfId="15532" xr:uid="{00000000-0005-0000-0000-0000633C0000}"/>
    <cellStyle name="강조색2" xfId="15533" xr:uid="{00000000-0005-0000-0000-0000643C0000}"/>
    <cellStyle name="강조색2 2" xfId="15534" xr:uid="{00000000-0005-0000-0000-0000653C0000}"/>
    <cellStyle name="강조색3" xfId="15535" xr:uid="{00000000-0005-0000-0000-0000663C0000}"/>
    <cellStyle name="강조색3 2" xfId="15536" xr:uid="{00000000-0005-0000-0000-0000673C0000}"/>
    <cellStyle name="강조색4" xfId="15537" xr:uid="{00000000-0005-0000-0000-0000683C0000}"/>
    <cellStyle name="강조색4 2" xfId="15538" xr:uid="{00000000-0005-0000-0000-0000693C0000}"/>
    <cellStyle name="강조색5" xfId="15539" xr:uid="{00000000-0005-0000-0000-00006A3C0000}"/>
    <cellStyle name="강조색5 2" xfId="15540" xr:uid="{00000000-0005-0000-0000-00006B3C0000}"/>
    <cellStyle name="강조색6" xfId="15541" xr:uid="{00000000-0005-0000-0000-00006C3C0000}"/>
    <cellStyle name="강조색6 2" xfId="15542" xr:uid="{00000000-0005-0000-0000-00006D3C0000}"/>
    <cellStyle name="경고문" xfId="15543" xr:uid="{00000000-0005-0000-0000-00006E3C0000}"/>
    <cellStyle name="경고문 2" xfId="15544" xr:uid="{00000000-0005-0000-0000-00006F3C0000}"/>
    <cellStyle name="계산" xfId="15545" xr:uid="{00000000-0005-0000-0000-0000703C0000}"/>
    <cellStyle name="계산 2" xfId="15546" xr:uid="{00000000-0005-0000-0000-0000713C0000}"/>
    <cellStyle name="고정소숫점" xfId="6447" xr:uid="{00000000-0005-0000-0000-0000723C0000}"/>
    <cellStyle name="고정소숫점 2" xfId="15547" xr:uid="{00000000-0005-0000-0000-0000733C0000}"/>
    <cellStyle name="고정출력1" xfId="6448" xr:uid="{00000000-0005-0000-0000-0000743C0000}"/>
    <cellStyle name="고정출력1 2" xfId="15548" xr:uid="{00000000-0005-0000-0000-0000753C0000}"/>
    <cellStyle name="고정출력1_10월2W타부 " xfId="15549" xr:uid="{00000000-0005-0000-0000-0000763C0000}"/>
    <cellStyle name="고정출력2" xfId="6449" xr:uid="{00000000-0005-0000-0000-0000773C0000}"/>
    <cellStyle name="고정출력2 2" xfId="15550" xr:uid="{00000000-0005-0000-0000-0000783C0000}"/>
    <cellStyle name="고정출력2_10월2W타부 " xfId="15551" xr:uid="{00000000-0005-0000-0000-0000793C0000}"/>
    <cellStyle name="긪귽긬?깏깛긏" xfId="15552" xr:uid="{00000000-0005-0000-0000-00007A3C0000}"/>
    <cellStyle name="나쁨" xfId="15553" xr:uid="{00000000-0005-0000-0000-00007B3C0000}"/>
    <cellStyle name="나쁨 2" xfId="15554" xr:uid="{00000000-0005-0000-0000-00007C3C0000}"/>
    <cellStyle name="날짜" xfId="6450" xr:uid="{00000000-0005-0000-0000-00007D3C0000}"/>
    <cellStyle name="날짜 2" xfId="15555" xr:uid="{00000000-0005-0000-0000-00007E3C0000}"/>
    <cellStyle name="달러" xfId="6451" xr:uid="{00000000-0005-0000-0000-00007F3C0000}"/>
    <cellStyle name="달러 2" xfId="15556" xr:uid="{00000000-0005-0000-0000-0000803C0000}"/>
    <cellStyle name="뒤에 오는 하이퍼링크" xfId="15557" xr:uid="{00000000-0005-0000-0000-0000813C0000}"/>
    <cellStyle name="뒤에 오는 하이퍼링크 2" xfId="15558" xr:uid="{00000000-0005-0000-0000-0000823C0000}"/>
    <cellStyle name="뒤에 오는 하이퍼링크_3 item" xfId="6452" xr:uid="{00000000-0005-0000-0000-0000833C0000}"/>
    <cellStyle name="똿떓죶Ø? [0.00]_PRODUCT DETAIL Q1" xfId="15559" xr:uid="{00000000-0005-0000-0000-0000843C0000}"/>
    <cellStyle name="똿떓죶Ø?_PRODUCT DETAIL Q1" xfId="15560" xr:uid="{00000000-0005-0000-0000-0000853C0000}"/>
    <cellStyle name="똿떓죶Ø괻 [0.00]_PRODUCT DETAIL Q1" xfId="15561" xr:uid="{00000000-0005-0000-0000-0000863C0000}"/>
    <cellStyle name="똿떓죶Ø괻_PRODUCT DETAIL Q1" xfId="15562" xr:uid="{00000000-0005-0000-0000-0000873C0000}"/>
    <cellStyle name="똿뗦먛귟 [0.00]_PRODUCT DETAIL Q1" xfId="6453" xr:uid="{00000000-0005-0000-0000-0000883C0000}"/>
    <cellStyle name="똿뗦먛귟_PRODUCT DETAIL Q1" xfId="6454" xr:uid="{00000000-0005-0000-0000-0000893C0000}"/>
    <cellStyle name="메모" xfId="15563" xr:uid="{00000000-0005-0000-0000-00008A3C0000}"/>
    <cellStyle name="메모 2" xfId="15564" xr:uid="{00000000-0005-0000-0000-00008B3C0000}"/>
    <cellStyle name="명조" xfId="15565" xr:uid="{00000000-0005-0000-0000-00008C3C0000}"/>
    <cellStyle name="묮뎋 [0.00]_PRODUCT DETAIL Q1" xfId="15566" xr:uid="{00000000-0005-0000-0000-00008D3C0000}"/>
    <cellStyle name="묮뎋_PRODUCT DETAIL Q1" xfId="15567" xr:uid="{00000000-0005-0000-0000-00008E3C0000}"/>
    <cellStyle name="믅됞 [0.00]_PRODUCT DETAIL Q1" xfId="6455" xr:uid="{00000000-0005-0000-0000-00008F3C0000}"/>
    <cellStyle name="믅됞_NT Server " xfId="15568" xr:uid="{00000000-0005-0000-0000-0000903C0000}"/>
    <cellStyle name="밍? [0]_엄넷?? " xfId="6456" xr:uid="{00000000-0005-0000-0000-0000913C0000}"/>
    <cellStyle name="밍?_엄넷?? " xfId="6457" xr:uid="{00000000-0005-0000-0000-0000923C0000}"/>
    <cellStyle name="백분율 2" xfId="15569" xr:uid="{00000000-0005-0000-0000-0000933C0000}"/>
    <cellStyle name="백분율 4" xfId="15570" xr:uid="{00000000-0005-0000-0000-0000943C0000}"/>
    <cellStyle name="백분율_95" xfId="6458" xr:uid="{00000000-0005-0000-0000-0000953C0000}"/>
    <cellStyle name="보통" xfId="15571" xr:uid="{00000000-0005-0000-0000-0000963C0000}"/>
    <cellStyle name="보통 2" xfId="15572" xr:uid="{00000000-0005-0000-0000-0000973C0000}"/>
    <cellStyle name="뷭?" xfId="15573" xr:uid="{00000000-0005-0000-0000-0000983C0000}"/>
    <cellStyle name="뷰A? [0]_엄넷?? " xfId="6459" xr:uid="{00000000-0005-0000-0000-0000993C0000}"/>
    <cellStyle name="뷰A?_엄넷?? " xfId="6460" xr:uid="{00000000-0005-0000-0000-00009A3C0000}"/>
    <cellStyle name="설명 텍스트" xfId="15574" xr:uid="{00000000-0005-0000-0000-00009B3C0000}"/>
    <cellStyle name="설명 텍스트 2" xfId="15575" xr:uid="{00000000-0005-0000-0000-00009C3C0000}"/>
    <cellStyle name="셀 확인" xfId="15576" xr:uid="{00000000-0005-0000-0000-00009D3C0000}"/>
    <cellStyle name="셀 확인 2" xfId="15577" xr:uid="{00000000-0005-0000-0000-00009E3C0000}"/>
    <cellStyle name="셈迷?XLS!check_filesche|" xfId="15578" xr:uid="{00000000-0005-0000-0000-00009F3C0000}"/>
    <cellStyle name="쉼표 [0] 2" xfId="15579" xr:uid="{00000000-0005-0000-0000-0000A03C0000}"/>
    <cellStyle name="쉼표 [0] 2 2" xfId="15580" xr:uid="{00000000-0005-0000-0000-0000A13C0000}"/>
    <cellStyle name="쉼표 [0] 3" xfId="15581" xr:uid="{00000000-0005-0000-0000-0000A23C0000}"/>
    <cellStyle name="쉼표 [0] 3 2" xfId="15582" xr:uid="{00000000-0005-0000-0000-0000A33C0000}"/>
    <cellStyle name="쉼표 [0]_03-01-##" xfId="6461" xr:uid="{00000000-0005-0000-0000-0000A43C0000}"/>
    <cellStyle name="쉼표 2" xfId="15583" xr:uid="{00000000-0005-0000-0000-0000A53C0000}"/>
    <cellStyle name="스타일 1" xfId="15584" xr:uid="{00000000-0005-0000-0000-0000A63C0000}"/>
    <cellStyle name="스타일 1 2" xfId="15585" xr:uid="{00000000-0005-0000-0000-0000A73C0000}"/>
    <cellStyle name="스타일 10" xfId="15586" xr:uid="{00000000-0005-0000-0000-0000A83C0000}"/>
    <cellStyle name="스타일 11" xfId="15587" xr:uid="{00000000-0005-0000-0000-0000A93C0000}"/>
    <cellStyle name="스타일 12" xfId="15588" xr:uid="{00000000-0005-0000-0000-0000AA3C0000}"/>
    <cellStyle name="스타일 13" xfId="15589" xr:uid="{00000000-0005-0000-0000-0000AB3C0000}"/>
    <cellStyle name="스타일 14" xfId="15590" xr:uid="{00000000-0005-0000-0000-0000AC3C0000}"/>
    <cellStyle name="스타일 15" xfId="15591" xr:uid="{00000000-0005-0000-0000-0000AD3C0000}"/>
    <cellStyle name="스타일 16" xfId="15592" xr:uid="{00000000-0005-0000-0000-0000AE3C0000}"/>
    <cellStyle name="스타일 17" xfId="15593" xr:uid="{00000000-0005-0000-0000-0000AF3C0000}"/>
    <cellStyle name="스타일 18" xfId="15594" xr:uid="{00000000-0005-0000-0000-0000B03C0000}"/>
    <cellStyle name="스타일 19" xfId="15595" xr:uid="{00000000-0005-0000-0000-0000B13C0000}"/>
    <cellStyle name="스타일 2" xfId="15596" xr:uid="{00000000-0005-0000-0000-0000B23C0000}"/>
    <cellStyle name="스타일 20" xfId="15597" xr:uid="{00000000-0005-0000-0000-0000B33C0000}"/>
    <cellStyle name="스타일 21" xfId="15598" xr:uid="{00000000-0005-0000-0000-0000B43C0000}"/>
    <cellStyle name="스타일 22" xfId="15599" xr:uid="{00000000-0005-0000-0000-0000B53C0000}"/>
    <cellStyle name="스타일 23" xfId="15600" xr:uid="{00000000-0005-0000-0000-0000B63C0000}"/>
    <cellStyle name="스타일 24" xfId="15601" xr:uid="{00000000-0005-0000-0000-0000B73C0000}"/>
    <cellStyle name="스타일 25" xfId="15602" xr:uid="{00000000-0005-0000-0000-0000B83C0000}"/>
    <cellStyle name="스타일 26" xfId="15603" xr:uid="{00000000-0005-0000-0000-0000B93C0000}"/>
    <cellStyle name="스타일 27" xfId="15604" xr:uid="{00000000-0005-0000-0000-0000BA3C0000}"/>
    <cellStyle name="스타일 28" xfId="15605" xr:uid="{00000000-0005-0000-0000-0000BB3C0000}"/>
    <cellStyle name="스타일 29" xfId="15606" xr:uid="{00000000-0005-0000-0000-0000BC3C0000}"/>
    <cellStyle name="스타일 3" xfId="15607" xr:uid="{00000000-0005-0000-0000-0000BD3C0000}"/>
    <cellStyle name="스타일 30" xfId="15608" xr:uid="{00000000-0005-0000-0000-0000BE3C0000}"/>
    <cellStyle name="스타일 31" xfId="15609" xr:uid="{00000000-0005-0000-0000-0000BF3C0000}"/>
    <cellStyle name="스타일 32" xfId="15610" xr:uid="{00000000-0005-0000-0000-0000C03C0000}"/>
    <cellStyle name="스타일 33" xfId="15611" xr:uid="{00000000-0005-0000-0000-0000C13C0000}"/>
    <cellStyle name="스타일 34" xfId="15612" xr:uid="{00000000-0005-0000-0000-0000C23C0000}"/>
    <cellStyle name="스타일 35" xfId="15613" xr:uid="{00000000-0005-0000-0000-0000C33C0000}"/>
    <cellStyle name="스타일 36" xfId="15614" xr:uid="{00000000-0005-0000-0000-0000C43C0000}"/>
    <cellStyle name="스타일 37" xfId="15615" xr:uid="{00000000-0005-0000-0000-0000C53C0000}"/>
    <cellStyle name="스타일 38" xfId="15616" xr:uid="{00000000-0005-0000-0000-0000C63C0000}"/>
    <cellStyle name="스타일 39" xfId="15617" xr:uid="{00000000-0005-0000-0000-0000C73C0000}"/>
    <cellStyle name="스타일 4" xfId="15618" xr:uid="{00000000-0005-0000-0000-0000C83C0000}"/>
    <cellStyle name="스타일 40" xfId="15619" xr:uid="{00000000-0005-0000-0000-0000C93C0000}"/>
    <cellStyle name="스타일 41" xfId="15620" xr:uid="{00000000-0005-0000-0000-0000CA3C0000}"/>
    <cellStyle name="스타일 42" xfId="15621" xr:uid="{00000000-0005-0000-0000-0000CB3C0000}"/>
    <cellStyle name="스타일 43" xfId="15622" xr:uid="{00000000-0005-0000-0000-0000CC3C0000}"/>
    <cellStyle name="스타일 44" xfId="15623" xr:uid="{00000000-0005-0000-0000-0000CD3C0000}"/>
    <cellStyle name="스타일 45" xfId="15624" xr:uid="{00000000-0005-0000-0000-0000CE3C0000}"/>
    <cellStyle name="스타일 46" xfId="15625" xr:uid="{00000000-0005-0000-0000-0000CF3C0000}"/>
    <cellStyle name="스타일 47" xfId="15626" xr:uid="{00000000-0005-0000-0000-0000D03C0000}"/>
    <cellStyle name="스타일 48" xfId="15627" xr:uid="{00000000-0005-0000-0000-0000D13C0000}"/>
    <cellStyle name="스타일 49" xfId="15628" xr:uid="{00000000-0005-0000-0000-0000D23C0000}"/>
    <cellStyle name="스타일 5" xfId="15629" xr:uid="{00000000-0005-0000-0000-0000D33C0000}"/>
    <cellStyle name="스타일 50" xfId="15630" xr:uid="{00000000-0005-0000-0000-0000D43C0000}"/>
    <cellStyle name="스타일 51" xfId="15631" xr:uid="{00000000-0005-0000-0000-0000D53C0000}"/>
    <cellStyle name="스타일 52" xfId="15632" xr:uid="{00000000-0005-0000-0000-0000D63C0000}"/>
    <cellStyle name="스타일 53" xfId="15633" xr:uid="{00000000-0005-0000-0000-0000D73C0000}"/>
    <cellStyle name="스타일 54" xfId="15634" xr:uid="{00000000-0005-0000-0000-0000D83C0000}"/>
    <cellStyle name="스타일 6" xfId="15635" xr:uid="{00000000-0005-0000-0000-0000D93C0000}"/>
    <cellStyle name="스타일 7" xfId="15636" xr:uid="{00000000-0005-0000-0000-0000DA3C0000}"/>
    <cellStyle name="스타일 8" xfId="15637" xr:uid="{00000000-0005-0000-0000-0000DB3C0000}"/>
    <cellStyle name="스타일 9" xfId="15638" xr:uid="{00000000-0005-0000-0000-0000DC3C0000}"/>
    <cellStyle name="연결된 셀" xfId="15639" xr:uid="{00000000-0005-0000-0000-0000DD3C0000}"/>
    <cellStyle name="연결된 셀 2" xfId="15640" xr:uid="{00000000-0005-0000-0000-0000DE3C0000}"/>
    <cellStyle name="요약" xfId="15641" xr:uid="{00000000-0005-0000-0000-0000DF3C0000}"/>
    <cellStyle name="요약 2" xfId="15642" xr:uid="{00000000-0005-0000-0000-0000E03C0000}"/>
    <cellStyle name="입력" xfId="15643" xr:uid="{00000000-0005-0000-0000-0000E13C0000}"/>
    <cellStyle name="입력 2" xfId="15644" xr:uid="{00000000-0005-0000-0000-0000E23C0000}"/>
    <cellStyle name="자리수" xfId="6462" xr:uid="{00000000-0005-0000-0000-0000E33C0000}"/>
    <cellStyle name="자리수 2" xfId="15645" xr:uid="{00000000-0005-0000-0000-0000E43C0000}"/>
    <cellStyle name="자리수0" xfId="6463" xr:uid="{00000000-0005-0000-0000-0000E53C0000}"/>
    <cellStyle name="자리수0 2" xfId="15646" xr:uid="{00000000-0005-0000-0000-0000E63C0000}"/>
    <cellStyle name="전용" xfId="15647" xr:uid="{00000000-0005-0000-0000-0000E73C0000}"/>
    <cellStyle name="제목" xfId="15648" xr:uid="{00000000-0005-0000-0000-0000E83C0000}"/>
    <cellStyle name="제목 1" xfId="15649" xr:uid="{00000000-0005-0000-0000-0000E93C0000}"/>
    <cellStyle name="제목 1 2" xfId="15650" xr:uid="{00000000-0005-0000-0000-0000EA3C0000}"/>
    <cellStyle name="제목 2" xfId="15651" xr:uid="{00000000-0005-0000-0000-0000EB3C0000}"/>
    <cellStyle name="제목 2 2" xfId="15652" xr:uid="{00000000-0005-0000-0000-0000EC3C0000}"/>
    <cellStyle name="제목 3" xfId="15653" xr:uid="{00000000-0005-0000-0000-0000ED3C0000}"/>
    <cellStyle name="제목 3 2" xfId="15654" xr:uid="{00000000-0005-0000-0000-0000EE3C0000}"/>
    <cellStyle name="제목 4" xfId="15655" xr:uid="{00000000-0005-0000-0000-0000EF3C0000}"/>
    <cellStyle name="제목 4 2" xfId="15656" xr:uid="{00000000-0005-0000-0000-0000F03C0000}"/>
    <cellStyle name="제목 5" xfId="15657" xr:uid="{00000000-0005-0000-0000-0000F13C0000}"/>
    <cellStyle name="제목_FORECAST-2010, 2,5 млн посл. ГД" xfId="15658" xr:uid="{00000000-0005-0000-0000-0000F23C0000}"/>
    <cellStyle name="제목1" xfId="15659" xr:uid="{00000000-0005-0000-0000-0000F33C0000}"/>
    <cellStyle name="좋음" xfId="15660" xr:uid="{00000000-0005-0000-0000-0000F43C0000}"/>
    <cellStyle name="좋음 2" xfId="15661" xr:uid="{00000000-0005-0000-0000-0000F53C0000}"/>
    <cellStyle name="지정되지 않음" xfId="15662" xr:uid="{00000000-0005-0000-0000-0000F63C0000}"/>
    <cellStyle name="출력" xfId="15663" xr:uid="{00000000-0005-0000-0000-0000F73C0000}"/>
    <cellStyle name="출력 2" xfId="15664" xr:uid="{00000000-0005-0000-0000-0000F83C0000}"/>
    <cellStyle name="콤마 [0]_          " xfId="15665" xr:uid="{00000000-0005-0000-0000-0000F93C0000}"/>
    <cellStyle name="콤마 [0]견적서(성남)" xfId="15666" xr:uid="{00000000-0005-0000-0000-0000FA3C0000}"/>
    <cellStyle name="콤마 [0]노무 (2)" xfId="15667" xr:uid="{00000000-0005-0000-0000-0000FB3C0000}"/>
    <cellStyle name="콤마 [ৌ]_관리항목_업종별 " xfId="6464" xr:uid="{00000000-0005-0000-0000-0000FC3C0000}"/>
    <cellStyle name="콤마," xfId="15668" xr:uid="{00000000-0005-0000-0000-0000FD3C0000}"/>
    <cellStyle name="콤마,_x0005__x0014_" xfId="6465" xr:uid="{00000000-0005-0000-0000-0000FE3C0000}"/>
    <cellStyle name="콤마_          " xfId="15669" xr:uid="{00000000-0005-0000-0000-0000FF3C0000}"/>
    <cellStyle name="콤마1" xfId="15670" xr:uid="{00000000-0005-0000-0000-0000003D0000}"/>
    <cellStyle name="콤마鍮?(2)" xfId="15671" xr:uid="{00000000-0005-0000-0000-0000013D0000}"/>
    <cellStyle name="콤마견적 표지" xfId="15672" xr:uid="{00000000-0005-0000-0000-0000023D0000}"/>
    <cellStyle name="콸張悅渾 [0]_顧 " xfId="6466" xr:uid="{00000000-0005-0000-0000-0000033D0000}"/>
    <cellStyle name="콸張悅渾_顧 " xfId="6467" xr:uid="{00000000-0005-0000-0000-0000043D0000}"/>
    <cellStyle name="통윗 [0]_T-100 일반지 " xfId="6468" xr:uid="{00000000-0005-0000-0000-0000053D0000}"/>
    <cellStyle name="통화 [0]_0818이전지연품목" xfId="6469" xr:uid="{00000000-0005-0000-0000-0000063D0000}"/>
    <cellStyle name="통화 2" xfId="15673" xr:uid="{00000000-0005-0000-0000-0000073D0000}"/>
    <cellStyle name="통화_0818이전지연품목" xfId="6470" xr:uid="{00000000-0005-0000-0000-0000083D0000}"/>
    <cellStyle name="통화갑지(토탈)_1" xfId="15674" xr:uid="{00000000-0005-0000-0000-0000093D0000}"/>
    <cellStyle name="퍼센트" xfId="6471" xr:uid="{00000000-0005-0000-0000-00000A3D0000}"/>
    <cellStyle name="퍼센트 2" xfId="15675" xr:uid="{00000000-0005-0000-0000-00000B3D0000}"/>
    <cellStyle name="퍼센트 3" xfId="15676" xr:uid="{00000000-0005-0000-0000-00000C3D0000}"/>
    <cellStyle name="표준 2" xfId="15677" xr:uid="{00000000-0005-0000-0000-00000D3D0000}"/>
    <cellStyle name="표준 2 2" xfId="15678" xr:uid="{00000000-0005-0000-0000-00000E3D0000}"/>
    <cellStyle name="표준 2 3" xfId="15679" xr:uid="{00000000-0005-0000-0000-00000F3D0000}"/>
    <cellStyle name="표준 2 4" xfId="15680" xr:uid="{00000000-0005-0000-0000-0000103D0000}"/>
    <cellStyle name="표준 2_feasibility" xfId="15681" xr:uid="{00000000-0005-0000-0000-0000113D0000}"/>
    <cellStyle name="표준 3" xfId="15682" xr:uid="{00000000-0005-0000-0000-0000123D0000}"/>
    <cellStyle name="표준 3 2" xfId="15683" xr:uid="{00000000-0005-0000-0000-0000133D0000}"/>
    <cellStyle name="표준 4" xfId="15684" xr:uid="{00000000-0005-0000-0000-0000143D0000}"/>
    <cellStyle name="표준 5" xfId="15685" xr:uid="{00000000-0005-0000-0000-0000153D0000}"/>
    <cellStyle name="표준 5 2" xfId="15686" xr:uid="{00000000-0005-0000-0000-0000163D0000}"/>
    <cellStyle name="표준_~8828072" xfId="15687" xr:uid="{00000000-0005-0000-0000-0000173D0000}"/>
    <cellStyle name="표준像呼?(2)" xfId="15688" xr:uid="{00000000-0005-0000-0000-0000183D0000}"/>
    <cellStyle name="표준茱볐뼁?(2)_갑지(토탈)" xfId="15689" xr:uid="{00000000-0005-0000-0000-0000193D0000}"/>
    <cellStyle name="퓭닉_ㅶA??絡 " xfId="6472" xr:uid="{00000000-0005-0000-0000-00001A3D0000}"/>
    <cellStyle name="하이퍼링크 2" xfId="15690" xr:uid="{00000000-0005-0000-0000-00001B3D0000}"/>
    <cellStyle name="하이퍼링크 3" xfId="15691" xr:uid="{00000000-0005-0000-0000-00001C3D0000}"/>
    <cellStyle name="합산" xfId="6473" xr:uid="{00000000-0005-0000-0000-00001D3D0000}"/>
    <cellStyle name="합산 2" xfId="15692" xr:uid="{00000000-0005-0000-0000-00001E3D0000}"/>
    <cellStyle name="합산 3" xfId="15693" xr:uid="{00000000-0005-0000-0000-00001F3D0000}"/>
    <cellStyle name="화폐기호" xfId="6474" xr:uid="{00000000-0005-0000-0000-0000203D0000}"/>
    <cellStyle name="화폐기호 2" xfId="15694" xr:uid="{00000000-0005-0000-0000-0000213D0000}"/>
    <cellStyle name="화폐기호 3" xfId="15695" xr:uid="{00000000-0005-0000-0000-0000223D0000}"/>
    <cellStyle name="화폐기호_7부품개발_루마니아 " xfId="15696" xr:uid="{00000000-0005-0000-0000-0000233D0000}"/>
    <cellStyle name="화폐기호0" xfId="6475" xr:uid="{00000000-0005-0000-0000-0000243D0000}"/>
    <cellStyle name="화폐기호0 2" xfId="15697" xr:uid="{00000000-0005-0000-0000-0000253D0000}"/>
    <cellStyle name="화폐기호0 3" xfId="15698" xr:uid="{00000000-0005-0000-0000-0000263D0000}"/>
    <cellStyle name="횾" xfId="6476" xr:uid="{00000000-0005-0000-0000-0000273D0000}"/>
    <cellStyle name="횾 2" xfId="15699" xr:uid="{00000000-0005-0000-0000-0000283D0000}"/>
    <cellStyle name="횾 3" xfId="15700" xr:uid="{00000000-0005-0000-0000-0000293D0000}"/>
    <cellStyle name="횾 4" xfId="15701" xr:uid="{00000000-0005-0000-0000-00002A3D0000}"/>
    <cellStyle name="횾_Анализ изменения потребности в конвертации" xfId="15702" xr:uid="{00000000-0005-0000-0000-00002B3D0000}"/>
    <cellStyle name="횾_Анализ изменения потребности в конвертации 2" xfId="15703" xr:uid="{00000000-0005-0000-0000-00002C3D0000}"/>
    <cellStyle name="횾_Анализ прибыли Уздонгвон" xfId="15704" xr:uid="{00000000-0005-0000-0000-00002D3D0000}"/>
    <cellStyle name="횾_Анализ прибыли Уздонгвон 2" xfId="15705" xr:uid="{00000000-0005-0000-0000-00002E3D0000}"/>
    <cellStyle name="횾_Возможность дек" xfId="15706" xr:uid="{00000000-0005-0000-0000-00002F3D0000}"/>
    <cellStyle name="횾_Искандаров" xfId="15707" xr:uid="{00000000-0005-0000-0000-0000303D0000}"/>
    <cellStyle name="횾_Итоги 1 пол 2011г" xfId="15708" xr:uid="{00000000-0005-0000-0000-0000313D0000}"/>
    <cellStyle name="횾_Итоги 9 мес 2011г" xfId="15709" xr:uid="{00000000-0005-0000-0000-0000323D0000}"/>
    <cellStyle name="횾_конвертация 2011 г" xfId="15710" xr:uid="{00000000-0005-0000-0000-0000333D0000}"/>
    <cellStyle name="횾_потребность в конвертации по проектам на 2011 г" xfId="15711" xr:uid="{00000000-0005-0000-0000-0000343D0000}"/>
    <cellStyle name="횾_потребность в конвертации по проектам на 2011 г 2" xfId="15712" xr:uid="{00000000-0005-0000-0000-0000353D0000}"/>
    <cellStyle name="횾_прогноз конвертации по проектам на 2011 г" xfId="15713" xr:uid="{00000000-0005-0000-0000-0000363D0000}"/>
    <cellStyle name="횾_прогноз конвертации по проектам на 2011 г 2" xfId="15714" xr:uid="{00000000-0005-0000-0000-0000373D0000}"/>
    <cellStyle name="횾_Прогноз на март" xfId="15715" xr:uid="{00000000-0005-0000-0000-0000383D0000}"/>
    <cellStyle name="횾_Темпы роста" xfId="15716" xr:uid="{00000000-0005-0000-0000-0000393D0000}"/>
    <cellStyle name="횾_Формы отчетности (6)" xfId="6477" xr:uid="{00000000-0005-0000-0000-00003A3D0000}"/>
    <cellStyle name="횾_Формы отчетности (6) 2" xfId="15717" xr:uid="{00000000-0005-0000-0000-00003B3D0000}"/>
    <cellStyle name="一般_M150 模具工程別(目錄NEW)" xfId="15718" xr:uid="{00000000-0005-0000-0000-00003C3D0000}"/>
    <cellStyle name="入力" xfId="7447" xr:uid="{00000000-0005-0000-0000-00003D3D0000}"/>
    <cellStyle name="出力" xfId="7448" xr:uid="{00000000-0005-0000-0000-00003E3D0000}"/>
    <cellStyle name="千位分隔[0]_Person" xfId="15719" xr:uid="{00000000-0005-0000-0000-00003F3D0000}"/>
    <cellStyle name="千位分隔_Person" xfId="15720" xr:uid="{00000000-0005-0000-0000-0000403D0000}"/>
    <cellStyle name="呷?_MC%阱" xfId="15721" xr:uid="{00000000-0005-0000-0000-0000413D0000}"/>
    <cellStyle name="咬訌裝?DAMAS" xfId="6478" xr:uid="{00000000-0005-0000-0000-0000423D0000}"/>
    <cellStyle name="咬訌裝?DAMAS 2" xfId="15722" xr:uid="{00000000-0005-0000-0000-0000433D0000}"/>
    <cellStyle name="咬訌裝?DAMAS 3" xfId="15723" xr:uid="{00000000-0005-0000-0000-0000443D0000}"/>
    <cellStyle name="咬訌裝?DMILSUMMARY" xfId="6479" xr:uid="{00000000-0005-0000-0000-0000453D0000}"/>
    <cellStyle name="咬訌裝?DMILSUMMARY 2" xfId="15724" xr:uid="{00000000-0005-0000-0000-0000463D0000}"/>
    <cellStyle name="咬訌裝?DMILSUMMARY 3" xfId="15725" xr:uid="{00000000-0005-0000-0000-0000473D0000}"/>
    <cellStyle name="咬訌裝?INCOM1" xfId="15726" xr:uid="{00000000-0005-0000-0000-0000483D0000}"/>
    <cellStyle name="咬訌裝?INCOM10" xfId="15727" xr:uid="{00000000-0005-0000-0000-0000493D0000}"/>
    <cellStyle name="咬訌裝?INCOM2" xfId="15728" xr:uid="{00000000-0005-0000-0000-00004A3D0000}"/>
    <cellStyle name="咬訌裝?INCOM3" xfId="15729" xr:uid="{00000000-0005-0000-0000-00004B3D0000}"/>
    <cellStyle name="咬訌裝?INCOM4" xfId="15730" xr:uid="{00000000-0005-0000-0000-00004C3D0000}"/>
    <cellStyle name="咬訌裝?INCOM5" xfId="15731" xr:uid="{00000000-0005-0000-0000-00004D3D0000}"/>
    <cellStyle name="咬訌裝?INCOM6" xfId="15732" xr:uid="{00000000-0005-0000-0000-00004E3D0000}"/>
    <cellStyle name="咬訌裝?INCOM7" xfId="15733" xr:uid="{00000000-0005-0000-0000-00004F3D0000}"/>
    <cellStyle name="咬訌裝?INCOM8" xfId="15734" xr:uid="{00000000-0005-0000-0000-0000503D0000}"/>
    <cellStyle name="咬訌裝?INCOM9" xfId="15735" xr:uid="{00000000-0005-0000-0000-0000513D0000}"/>
    <cellStyle name="咬訌裝?MAY" xfId="6480" xr:uid="{00000000-0005-0000-0000-0000523D0000}"/>
    <cellStyle name="咬訌裝?MAY 2" xfId="15736" xr:uid="{00000000-0005-0000-0000-0000533D0000}"/>
    <cellStyle name="咬訌裝?MAY 3" xfId="15737" xr:uid="{00000000-0005-0000-0000-0000543D0000}"/>
    <cellStyle name="咬訌裝?nexia-B3" xfId="6481" xr:uid="{00000000-0005-0000-0000-0000553D0000}"/>
    <cellStyle name="咬訌裝?nexia-B3 (2)" xfId="6482" xr:uid="{00000000-0005-0000-0000-0000563D0000}"/>
    <cellStyle name="咬訌裝?nexia-B3 (2) 2" xfId="15738" xr:uid="{00000000-0005-0000-0000-0000573D0000}"/>
    <cellStyle name="咬訌裝?nexia-B3 (2) 3" xfId="15739" xr:uid="{00000000-0005-0000-0000-0000583D0000}"/>
    <cellStyle name="咬訌裝?nexia-B3 2" xfId="15740" xr:uid="{00000000-0005-0000-0000-0000593D0000}"/>
    <cellStyle name="咬訌裝?nexia-B3 3" xfId="15741" xr:uid="{00000000-0005-0000-0000-00005A3D0000}"/>
    <cellStyle name="咬訌裝?nexia-B3 4" xfId="15742" xr:uid="{00000000-0005-0000-0000-00005B3D0000}"/>
    <cellStyle name="咬訌裝?nexia-B3 5" xfId="15743" xr:uid="{00000000-0005-0000-0000-00005C3D0000}"/>
    <cellStyle name="咬訌裝?nexia-B3 6" xfId="15744" xr:uid="{00000000-0005-0000-0000-00005D3D0000}"/>
    <cellStyle name="咬訌裝?nexia-B3 7" xfId="15745" xr:uid="{00000000-0005-0000-0000-00005E3D0000}"/>
    <cellStyle name="咬訌裝?nexia-B3 8" xfId="15746" xr:uid="{00000000-0005-0000-0000-00005F3D0000}"/>
    <cellStyle name="咬訌裝?nexia-B3_08 09 05 Quotation for M&amp;E1" xfId="15747" xr:uid="{00000000-0005-0000-0000-0000603D0000}"/>
    <cellStyle name="咬訌裝?PRIB11" xfId="15748" xr:uid="{00000000-0005-0000-0000-0000613D0000}"/>
    <cellStyle name="咬訌裝?TICO" xfId="6483" xr:uid="{00000000-0005-0000-0000-0000623D0000}"/>
    <cellStyle name="咬訌裝?TICO 2" xfId="15749" xr:uid="{00000000-0005-0000-0000-0000633D0000}"/>
    <cellStyle name="咬訌裝?TICO 3" xfId="15750" xr:uid="{00000000-0005-0000-0000-0000643D0000}"/>
    <cellStyle name="咬訌裝?인 &quot;잿預?" xfId="6484" xr:uid="{00000000-0005-0000-0000-0000653D0000}"/>
    <cellStyle name="咬訌裝?인 &quot;잿預? 2" xfId="15751" xr:uid="{00000000-0005-0000-0000-0000663D0000}"/>
    <cellStyle name="咬訌裝?인 &quot;잿預? 3" xfId="15752" xr:uid="{00000000-0005-0000-0000-0000673D0000}"/>
    <cellStyle name="咬訌裝?了?茵?有猝 57.98)" xfId="6485" xr:uid="{00000000-0005-0000-0000-0000683D0000}"/>
    <cellStyle name="咬訌裝?了?茵?有猝 57.98) 2" xfId="15753" xr:uid="{00000000-0005-0000-0000-0000693D0000}"/>
    <cellStyle name="咬訌裝?了?茵?有猝 57.98) 3" xfId="15754" xr:uid="{00000000-0005-0000-0000-00006A3D0000}"/>
    <cellStyle name="咬訌裝?剽. 妬增?(禎增設.)" xfId="6486" xr:uid="{00000000-0005-0000-0000-00006B3D0000}"/>
    <cellStyle name="咬訌裝?剽. 妬增?(禎增設.) 2" xfId="15755" xr:uid="{00000000-0005-0000-0000-00006C3D0000}"/>
    <cellStyle name="咬訌裝?剽. 妬增?(禎增設.) 3" xfId="15756" xr:uid="{00000000-0005-0000-0000-00006D3D0000}"/>
    <cellStyle name="咬訌裝?咬狀瞬孼. (2)" xfId="6487" xr:uid="{00000000-0005-0000-0000-00006E3D0000}"/>
    <cellStyle name="咬訌裝?咬狀瞬孼. (2) 2" xfId="15757" xr:uid="{00000000-0005-0000-0000-00006F3D0000}"/>
    <cellStyle name="咬訌裝?咬狀瞬孼. (2) 3" xfId="15758" xr:uid="{00000000-0005-0000-0000-0000703D0000}"/>
    <cellStyle name="咬訌裝?楫" xfId="6488" xr:uid="{00000000-0005-0000-0000-0000713D0000}"/>
    <cellStyle name="咬訌裝?楫 2" xfId="15759" xr:uid="{00000000-0005-0000-0000-0000723D0000}"/>
    <cellStyle name="咬訌裝?楫 3" xfId="15760" xr:uid="{00000000-0005-0000-0000-0000733D0000}"/>
    <cellStyle name="咬訌裝?溢陰妖 " xfId="6489" xr:uid="{00000000-0005-0000-0000-0000743D0000}"/>
    <cellStyle name="咬訌裝?溢陰妖  2" xfId="15761" xr:uid="{00000000-0005-0000-0000-0000753D0000}"/>
    <cellStyle name="咬訌裝?溢陰妖  3" xfId="15762" xr:uid="{00000000-0005-0000-0000-0000763D0000}"/>
    <cellStyle name="咬訌裝?燮?腦鮑 (2)" xfId="6490" xr:uid="{00000000-0005-0000-0000-0000773D0000}"/>
    <cellStyle name="咬訌裝?燮?腦鮑 (2) 2" xfId="15763" xr:uid="{00000000-0005-0000-0000-0000783D0000}"/>
    <cellStyle name="咬訌裝?燮?腦鮑 (2) 3" xfId="15764" xr:uid="{00000000-0005-0000-0000-0000793D0000}"/>
    <cellStyle name="咬訌裝?贍鎭 " xfId="6491" xr:uid="{00000000-0005-0000-0000-00007A3D0000}"/>
    <cellStyle name="咬訌裝?贍鎭  2" xfId="15765" xr:uid="{00000000-0005-0000-0000-00007B3D0000}"/>
    <cellStyle name="咬訌裝?贍鎭  3" xfId="15766" xr:uid="{00000000-0005-0000-0000-00007C3D0000}"/>
    <cellStyle name="咬訌裝?遽增1 (2)" xfId="6492" xr:uid="{00000000-0005-0000-0000-00007D3D0000}"/>
    <cellStyle name="咬訌裝?遽增1 (2) 2" xfId="15767" xr:uid="{00000000-0005-0000-0000-00007E3D0000}"/>
    <cellStyle name="咬訌裝?遽增1 (2) 3" xfId="15768" xr:uid="{00000000-0005-0000-0000-00007F3D0000}"/>
    <cellStyle name="咬訌裝?遽增1 (3)" xfId="6493" xr:uid="{00000000-0005-0000-0000-0000803D0000}"/>
    <cellStyle name="咬訌裝?遽增1 (3) 2" xfId="15769" xr:uid="{00000000-0005-0000-0000-0000813D0000}"/>
    <cellStyle name="咬訌裝?遽增1 (3) 3" xfId="15770" xr:uid="{00000000-0005-0000-0000-0000823D0000}"/>
    <cellStyle name="咬訌裝?遽增1 (5)" xfId="6494" xr:uid="{00000000-0005-0000-0000-0000833D0000}"/>
    <cellStyle name="咬訌裝?遽增1 (5) 2" xfId="15771" xr:uid="{00000000-0005-0000-0000-0000843D0000}"/>
    <cellStyle name="咬訌裝?遽增1 (5) 3" xfId="15772" xr:uid="{00000000-0005-0000-0000-0000853D0000}"/>
    <cellStyle name="咬訌裝?遽增3" xfId="6495" xr:uid="{00000000-0005-0000-0000-0000863D0000}"/>
    <cellStyle name="咬訌裝?遽增3 2" xfId="15773" xr:uid="{00000000-0005-0000-0000-0000873D0000}"/>
    <cellStyle name="咬訌裝?遽增3 3" xfId="15774" xr:uid="{00000000-0005-0000-0000-0000883D0000}"/>
    <cellStyle name="咬訌裝?遽增6 (2)" xfId="6496" xr:uid="{00000000-0005-0000-0000-0000893D0000}"/>
    <cellStyle name="咬訌裝?遽增6 (2) 2" xfId="15775" xr:uid="{00000000-0005-0000-0000-00008A3D0000}"/>
    <cellStyle name="咬訌裝?遽增6 (2) 3" xfId="15776" xr:uid="{00000000-0005-0000-0000-00008B3D0000}"/>
    <cellStyle name="咬訌裝?靭增? 依?" xfId="6497" xr:uid="{00000000-0005-0000-0000-00008C3D0000}"/>
    <cellStyle name="咬訌裝?靭增? 依? 2" xfId="15777" xr:uid="{00000000-0005-0000-0000-00008D3D0000}"/>
    <cellStyle name="咬訌裝?靭增? 依? 3" xfId="15778" xr:uid="{00000000-0005-0000-0000-00008E3D0000}"/>
    <cellStyle name="咬訌裝?顧 " xfId="6498" xr:uid="{00000000-0005-0000-0000-00008F3D0000}"/>
    <cellStyle name="咬訌裝?顧  2" xfId="15779" xr:uid="{00000000-0005-0000-0000-0000903D0000}"/>
    <cellStyle name="咬訌裝?顧  3" xfId="15780" xr:uid="{00000000-0005-0000-0000-0000913D0000}"/>
    <cellStyle name="咬訌裝?駒읾" xfId="6499" xr:uid="{00000000-0005-0000-0000-0000923D0000}"/>
    <cellStyle name="咬訌裝?駒읾 2" xfId="15781" xr:uid="{00000000-0005-0000-0000-0000933D0000}"/>
    <cellStyle name="咬訌裝?駒읾 3" xfId="15782" xr:uid="{00000000-0005-0000-0000-0000943D0000}"/>
    <cellStyle name="常规_~0050847" xfId="6500" xr:uid="{00000000-0005-0000-0000-0000953D0000}"/>
    <cellStyle name="悪い" xfId="7449" xr:uid="{00000000-0005-0000-0000-0000963D0000}"/>
    <cellStyle name="桁区切り [0.00]_AP Features Summary Oct00 2" xfId="6501" xr:uid="{00000000-0005-0000-0000-0000973D0000}"/>
    <cellStyle name="桁区切り_AP Features Summary Oct00 2" xfId="6502" xr:uid="{00000000-0005-0000-0000-0000983D0000}"/>
    <cellStyle name="標準_03-01-02 240-u 100% List Revised3 Base" xfId="6503" xr:uid="{00000000-0005-0000-0000-0000993D0000}"/>
    <cellStyle name="珑荃 [0]_??2" xfId="15783" xr:uid="{00000000-0005-0000-0000-00009A3D0000}"/>
    <cellStyle name="珑荃_??2" xfId="15784" xr:uid="{00000000-0005-0000-0000-00009B3D0000}"/>
    <cellStyle name="良い" xfId="7450" xr:uid="{00000000-0005-0000-0000-00009C3D0000}"/>
    <cellStyle name="表示済みのハイパーリンク" xfId="15785" xr:uid="{00000000-0005-0000-0000-00009D3D0000}"/>
    <cellStyle name="見出し 1" xfId="7451" xr:uid="{00000000-0005-0000-0000-00009E3D0000}"/>
    <cellStyle name="見出し 2" xfId="7452" xr:uid="{00000000-0005-0000-0000-00009F3D0000}"/>
    <cellStyle name="見出し 3" xfId="7453" xr:uid="{00000000-0005-0000-0000-0000A03D0000}"/>
    <cellStyle name="見出し 4" xfId="7454" xr:uid="{00000000-0005-0000-0000-0000A13D0000}"/>
    <cellStyle name="計算" xfId="7455" xr:uid="{00000000-0005-0000-0000-0000A23D0000}"/>
    <cellStyle name="説明文" xfId="7456" xr:uid="{00000000-0005-0000-0000-0000A33D0000}"/>
    <cellStyle name="警告文" xfId="7457" xr:uid="{00000000-0005-0000-0000-0000A43D0000}"/>
    <cellStyle name="货币[0]_Person" xfId="15786" xr:uid="{00000000-0005-0000-0000-0000A53D0000}"/>
    <cellStyle name="货币_Person" xfId="15787" xr:uid="{00000000-0005-0000-0000-0000A63D0000}"/>
    <cellStyle name="逗壯章荻渾 [0]_顧 " xfId="6504" xr:uid="{00000000-0005-0000-0000-0000A73D0000}"/>
    <cellStyle name="逗壯章荻渾_顧 " xfId="6505" xr:uid="{00000000-0005-0000-0000-0000A83D0000}"/>
    <cellStyle name="通貨 [0.00]_AP Features Summary Oct00 2" xfId="6506" xr:uid="{00000000-0005-0000-0000-0000A93D0000}"/>
    <cellStyle name="通貨_AP Features Summary Oct00 2" xfId="6507" xr:uid="{00000000-0005-0000-0000-0000AA3D0000}"/>
    <cellStyle name="集計" xfId="7458" xr:uid="{00000000-0005-0000-0000-0000AB3D0000}"/>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CCFFFF"/>
      <color rgb="FFCCFF33"/>
      <color rgb="FFFF00FF"/>
      <color rgb="FF0033CC"/>
      <color rgb="FFFFFF66"/>
      <color rgb="FF66FFFF"/>
      <color rgb="FFFFFFCC"/>
      <color rgb="FF0066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haredStrings" Target="sharedString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server\&#1086;&#1073;&#1097;&#1072;&#1103;%20&#1087;&#1083;&#1072;&#1085;&#1086;&#1074;&#1099;%20&#1086;&#1090;&#1076;&#1077;&#1083;\&#1044;&#1086;&#1082;&#1091;&#1084;&#1077;&#1085;&#1090;&#1099;%20&#1086;&#1073;&#1097;&#1099;&#1081;\&#1055;&#1072;&#1087;&#1082;&#1072;%20&#1057;&#1072;&#1085;&#1078;&#1072;&#1088;\&#1054;&#1087;&#1090;&#1080;&#1084;&#1080;&#1079;&#1072;&#1094;&#1080;&#1103;%20&#1088;&#1072;&#1089;&#1093;&#1086;&#1076;&#1086;&#1074;\&#1057;&#1077;&#1073;&#1077;&#1089;&#1090;&#1086;&#1080;&#1084;&#1086;&#1089;&#1090;&#1100;%20&#1085;&#1072;%202009%20&#1075;&#1086;&#1076;+\&#1057;&#1077;&#1073;&#1077;&#1089;&#1090;&#1086;&#1080;&#1084;&#1086;&#1089;&#1090;&#1100;%20&#1085;&#1072;%202009%20&#1075;&#1086;&#1076;\&#1089;&#1077;&#1073;&#1077;&#1089;&#1090;&#1086;&#1080;&#1084;&#1086;&#1089;&#1090;&#1100;%20&#1085;&#1072;%20%202009%20%20&#1075;&#1086;&#1076;_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er1\antimon\Documents%20and%20Settings\&#1040;&#1076;&#1084;&#1080;&#1085;&#1080;&#1089;&#1090;&#1088;&#1072;&#1090;&#1086;&#1088;\&#1052;&#1086;&#1080;%20&#1076;&#1086;&#1082;&#1091;&#1084;&#1077;&#1085;&#1090;&#1099;\&#1078;&#1072;&#1089;&#1091;&#1088;%20&#1089;&#1074;&#1086;&#1076;\&#1103;&#1085;&#1075;&#1080;&#1086;&#1073;&#1086;&#1076;%20&#1090;&#1091;&#1084;&#1072;&#1085;&#1080;\&#1103;&#1085;&#1075;&#1080;&#1086;&#1073;&#1086;&#1076;%201\EXCEL%20&#1093;&#1091;&#1078;&#1078;&#1072;&#1090;&#1083;&#1072;&#1088;&#1080;\&#1058;&#1086;&#1093;&#1080;&#1088;&#1073;&#1077;&#1082;%202003-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1\antimon\&#1052;&#1086;&#1080;%20&#1076;&#1086;&#1082;&#1091;&#1084;&#1077;&#1085;&#1090;&#1099;\EXCEL%20&#1093;&#1091;&#1078;&#1078;&#1072;&#1090;&#1083;&#1072;&#1088;&#1080;\&#1058;&#1086;&#1093;&#1080;&#1088;&#1073;&#1077;&#1082;%20200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eb-server\&#1087;&#1083;&#1072;&#1085;&#1086;&#1074;&#1099;&#1081;$\&#1090;&#1072;&#1073;&#1083;.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_ubaidullaev\celeron\DS_M\&#1054;&#1073;&#1097;&#1072;&#1103;\2009\&#1052;&#1072;&#1089;&#1083;&#1086;%202009\&#1054;&#1090;&#1095;&#1077;&#1090;%20&#1084;&#1072;&#1089;&#1083;&#1086;%202009\&#1086;&#1090;&#1095;&#1077;&#1090;%20&#1084;&#1078;&#1082;\&#1053;&#1077;&#1092;&#1090;&#1077;&#1075;&#1072;&#1079;\&#1086;&#1090;&#1095;&#1077;&#1090;_&#1025;&#1043;_20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rver-2\Documents\AYUB\Uzeltexsanoat\Min%20Ekon\&#1057;&#1085;&#1080;&#1078;&#1077;&#1085;&#1080;&#1077;%20&#1089;&#1077;&#1073;&#1077;&#1089;&#1090;&#1086;&#1080;&#1084;&#1086;&#1089;&#1090;&#1080;%20&#1085;&#1072;\2009%20&#1075;&#1086;&#1076;\&#1059;&#1079;&#1082;&#1072;&#1073;&#1077;&#1083;&#1100;\&#1084;&#1077;&#1088;&#1086;&#1087;&#1080;&#1103;&#1090;&#1080;&#1103;%20&#1076;&#1083;&#1103;%20&#1084;&#1080;&#1085;&#1092;&#1080;&#108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5%20&#1057;&#1061;&#1052;-&#1086;&#1073;&#1097;&#1072;&#1103;/00%20&#1059;&#1047;&#1040;&#1043;&#1056;&#1054;&#1058;&#1045;&#1061;&#1057;&#1040;&#1053;&#1054;&#1040;&#1058;&#1061;&#1054;&#1051;&#1044;&#1048;&#1053;&#1043;/10%20&#1048;&#1058;&#1054;&#1043;&#1048;%20-%20&#1054;&#1057;&#1053;&#1054;&#1042;&#1053;&#1067;&#1045;%20&#1060;&#1069;&#1055;/2017/&#1044;&#1077;&#1082;&#1072;&#1073;&#1088;&#1100;/&#1044;&#1077;&#1082;&#1072;&#1073;&#1088;&#1100;&#1054;&#1090;&#1095;&#1077;&#1090;-&#1059;&#1079;&#1072;&#1075;&#1088;&#1086;&#1090;&#1077;&#1093;&#1089;&#1072;&#1085;&#1086;&#1072;&#1093;&#1086;&#1083;&#1076;&#1080;&#1085;&#107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rver1\antimon\&#1052;&#1086;&#1080;%20&#1076;&#1086;&#1082;&#1091;&#1084;&#1077;&#1085;&#1090;&#1099;\&#1043;&#1072;&#1083;&#1083;&#1072;-2005\EXCEL%20&#1093;&#1091;&#1078;&#1078;&#1072;&#1090;&#1083;&#1072;&#1088;&#1080;\123\&#1040;&#1073;&#1076;&#1091;&#1084;&#1091;&#1088;&#1086;&#1076;&#1075;&#1072;_&#1086;&#1093;&#10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eb-server\&#1087;&#1083;&#1072;&#1085;&#1086;&#1074;&#1099;&#1081;$\&#1044;&#1086;&#1082;&#1091;&#1084;&#1077;&#1085;&#1090;&#1099;%20&#1086;&#1073;&#1097;&#1080;&#1081;\&#1055;&#1072;&#1087;&#1082;&#1072;%20&#1069;&#1089;&#1082;&#1072;&#1085;&#1076;&#1077;&#1088;\&#1054;&#1055;&#1058;&#1048;&#1052;&#1048;&#1047;&#1040;&#1062;&#1048;&#1071;\2011\&#1086;&#1078;&#1080;&#1076;&#1072;&#1077;&#1084;&#1099;&#1081;&#1075;&#1086;&#1076;\&#1092;&#1072;&#1082;&#1090;%202011\&#1092;&#1072;&#1082;&#1090;%209%20&#1084;&#1077;&#1089;&#1103;&#1094;&#1077;&#1074;\&#1089;&#1077;&#1073;&#1077;&#1089;&#1090;&#1086;&#1080;&#1084;&#1086;&#1089;&#1090;&#1100;%20&#1085;&#1072;%20%202009%20%20&#1075;&#1086;&#1076;_&#1087;&#1083;&#1072;&#1085;%20&#1085;&#1072;%20&#1087;&#1083;&#1072;&#108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eb-server\&#1087;&#1083;&#1072;&#1085;&#1086;&#1074;&#1099;&#1081;$\&#1044;&#1086;&#1082;&#1091;&#1084;&#1077;&#1085;&#1090;&#1099;%20&#1086;&#1073;&#1097;&#1080;&#1081;\&#1055;&#1072;&#1087;&#1082;&#1072;%20&#1069;&#1089;&#1082;&#1072;&#1085;&#1076;&#1077;&#1088;\&#1041;&#1070;&#1056;&#1054;%20&#1062;&#1045;&#1053;\&#1062;&#1077;&#1085;&#1099;\&#1044;&#1077;&#1082;&#1083;&#1072;&#1088;&#1080;&#1088;&#1086;&#1074;&#1072;&#1085;&#1080;&#1077;%20&#1094;&#1077;&#1085;%20&#1085;&#1072;%20&#1096;&#1072;&#1088;&#1099;\2007-2010\2014\&#1054;&#1090;%20&#1040;&#1093;&#1072;&#1077;&#1074;&#1072;\&#1064;&#1072;&#1088;%20&#1087;&#1086;&#1089;&#1083;&#1077;&#1076;&#1085;&#1099;&#1081;\&#1055;&#1088;&#1077;&#1076;&#1083;&#1086;&#1078;&#1077;&#1085;&#1086;\&#1085;&#1072;%202014-&#1089;&#1085;&#1080;&#1078;&#1077;&#1085;&#1080;&#107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054;/&#1054;&#1055;&#1058;&#1048;&#1052;&#1048;&#1047;&#1040;&#1062;&#1048;&#1071;/&#1060;&#1086;&#1088;&#1084;&#1099;%20&#1086;&#1090;&#1095;&#1077;&#1090;&#1086;&#1074;/2014/&#1052;&#1080;&#1085;&#1101;&#1082;&#1086;&#1085;&#1086;&#1084;/&#1041;&#1048;&#1047;&#1053;&#1045;&#1057;%20&#1055;&#1051;&#1040;&#1053;/&#1041;&#1048;&#1047;&#1053;&#1045;&#1057;%20&#1055;&#1051;&#1040;&#1053;%202011/1%20&#1074;&#1072;&#1088;&#1080;&#1072;&#1085;&#1090;/&#1073;&#1077;&#1079;%20&#1084;&#1077;&#1089;&#1090;&#1085;&#1086;&#1075;&#1086;%20&#1090;&#1086;&#1083;&#1083;&#1080;&#1085;&#1075;&#1072;/4%20&#1082;&#1074;&#1072;&#1088;&#1090;&#1072;&#1083;/&#1092;&#1072;&#1082;&#1090;%202010/&#1057;&#1087;&#1088;&#1072;&#1074;&#1082;&#1072;%20&#1087;&#1086;%20&#1088;&#1072;&#1089;&#1093;.&#1101;&#1083;.&#1101;&#1085;&#1077;&#1088;&#1075;.%20&#1043;&#1072;&#1079;_2010&#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b-server\&#1087;&#1083;&#1072;&#1085;&#1086;&#1074;&#1099;&#1081;$\My%20dok\2007\&#1089;&#1090;&#1072;&#1088;&#1099;&#1081;\1111\&#1089;&#1077;&#1073;&#1077;&#1089;&#1090;&#1086;&#1080;&#1084;&#1086;&#1089;&#1090;&#1100;%20&#1085;&#1072;%20&#1072;&#1074;&#1075;&#1091;&#1089;&#1090;%20-%20&#1076;&#1077;&#1082;&#1072;&#1073;&#1088;&#1100;%202006%20&#1075;&#1086;&#1076;&#1072;%20&#1073;&#1077;&#1079;%2050%25%20&#1091;&#1076;&#1086;&#108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909-10\&#1074;&#1072;&#1093;&#1086;&#1073;\&#1052;&#1086;&#1080;%20&#1076;&#1086;&#1082;&#1091;&#1084;&#1077;&#1085;&#1090;&#1099;\&#1048;&#1082;&#1090;&#1080;&#1089;&#1086;&#1076;\Paxta%202004\&#1072;&#1088;&#1093;&#1080;&#1074;\2003%20&#1081;%20&#1043;&#1072;&#1083;&#1083;&#1072;%20&#1096;&#1090;&#1072;&#1073;%20&#1078;&#1072;&#1084;&#1086;&#1083;\EXCEL%20&#1093;&#1091;&#1078;&#1078;&#1072;&#1090;&#1083;&#1072;&#1088;&#1080;\&#1058;&#1086;&#1093;&#1080;&#1088;&#1073;&#1077;&#1082;%202003-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s.napm.uz\Profiles\Users\shshohazamiy\AppData\Local\Microsoft\Windows\Temporary%20Internet%20Files\Content.Outlook\WUK3QZ3D\&#1059;&#1055;-4707_&#1055;&#1088;&#1080;&#1083;&#1086;&#1078;&#1077;&#1085;&#1080;&#1103;_2-3%20&#1082;%20&#1087;&#1088;&#1086;&#1075;&#1088;&#1072;&#1084;&#1084;&#10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1052;&#1086;&#1080;%20&#1076;&#1086;&#1082;&#1091;&#1084;&#1077;&#1085;&#1090;&#1099;/&#1052;&#1080;&#1085;&#1080;&#1089;&#1090;&#1077;&#1088;&#1089;&#1090;&#1074;&#1086;%20&#1069;&#1082;&#1086;&#1085;&#1086;&#1084;&#1080;&#1082;&#1080;/&#1048;&#1090;&#1086;&#1075;&#1080;%20&#1076;&#1083;&#1103;%20&#1052;&#1080;&#1085;&#1069;&#1082;&#1086;&#1085;&#1086;&#1084;&#1080;&#1082;&#1080;/&#1048;&#1090;&#1086;&#1075;&#1080;%20&#1103;&#1085;&#1074;_&#1089;&#1077;&#1085;&#1090;%202018&#1075;.%20&#1052;&#106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1\antimon\&#1052;&#1086;&#1080;%20&#1076;&#1086;&#1082;&#1091;&#1084;&#1077;&#1085;&#1090;&#1099;\&#1043;&#1072;&#1083;&#1083;&#1072;-2005\EXCEL%20&#1093;&#1091;&#1078;&#1078;&#1072;&#1090;&#1083;&#1072;&#1088;&#1080;\123\&#1058;&#1086;&#1093;&#1080;&#1088;&#1073;&#1077;&#1082;%20200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pep1\&#1052;&#1086;&#1080;%20&#1076;&#1086;&#1082;&#1091;&#1084;&#1077;&#1085;&#1090;&#1099;\&#1043;&#1072;&#1083;&#1083;&#1072;-2005\EXCEL%20&#1093;&#1091;&#1078;&#1078;&#1072;&#1090;&#1083;&#1072;&#1088;&#1080;\123\&#1058;&#1086;&#1093;&#1080;&#1088;&#1073;&#1077;&#1082;%202003-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Maraximov/AppData/Local/Microsoft/Windows/Temporary%20Internet%20Files/Content.Outlook/HUCGV9GE/&#1041;&#1080;&#1079;&#1085;&#1077;&#1089;%20&#1087;&#1083;&#1072;&#1085;%20&#1085;&#1072;%202016&#1075;.%2015.11.2015&#1075;/&#1041;&#1080;&#1079;&#1085;&#1077;&#1089;%20&#1087;&#1083;&#1072;&#1085;%20&#1085;&#1072;%202016%20&#1075;&#1086;&#1076;%2015.11.2015&#1075;.%20150&#1090;&#1099;&#1089;.&#1072;&#1074;&#1090;&#108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ocuments%20and%20Settings\ws83\&#1052;&#1086;&#1080;%20&#1076;&#1086;&#1082;&#1091;&#1084;&#1077;&#1085;&#1090;&#1099;\Bobur\&#1057;&#1090;&#1072;&#1090;&#1080;&#1089;&#1090;&#1080;&#1082;&#1072;\&#1048;&#1084;&#1087;&#1086;&#1088;&#1090;%202000-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57;&#1040;&#1053;&#1054;&#1040;&#1058;%20&#1042;&#1040;%20&#1050;&#1040;&#1055;&#1048;&#1058;&#1040;&#1051;%20&#1050;&#1059;&#1056;&#1048;&#1051;&#1048;&#1064;%20&#1041;&#1059;&#1051;&#1048;&#1052;&#1048;\&#1061;&#1040;&#1041;&#1040;&#1056;&#1053;&#1054;&#1052;&#1040;\25.02.2017%20&#1081;&#1080;&#1083;%20&#1052;&#1072;&#1082;&#1077;&#1090;%20&#1074;&#1080;&#1083;&#1086;&#1103;&#1090;&#1083;&#1072;&#1088;\1.%20&#1044;&#1072;&#1089;&#1090;&#1091;&#1088;%20&#1084;&#1072;&#1082;&#1077;&#1090;%20&#1089;&#1074;&#1086;&#1076;\1.%20&#1057;&#1074;&#1086;&#1076;&#1085;&#1099;&#1081;%20&#1078;&#1072;&#1076;&#1074;&#1072;&#1083;&#1083;&#1072;&#1088;&#1080;\Users\ajumaev\Downloads\&#1071;&#1053;&#1043;&#1048;%20&#1041;&#1040;&#1053;&#1050;\&#1041;&#1072;&#1085;&#10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po-server\&#1054;&#1073;&#1097;&#1072;&#1103;%20&#1055;&#1083;&#1072;&#1085;&#1086;&#1074;&#1099;%20&#1054;&#1090;&#1076;&#1077;&#1083;\&#1050;&#1072;&#1083;&#1100;&#1082;&#1091;&#1083;&#1103;&#1094;&#1080;&#1103;_&#1094;&#1077;&#1085;&#1072;%20&#1089;&#1086;&#1088;&#1090;&#1072;%202\&#1082;&#1072;&#1083;&#1100;&#1082;&#1091;&#1083;&#1103;&#1094;&#1080;&#1103;%20&#1085;&#1072;%202009%20&#1075;\&#1089;&#1077;&#1073;&#1077;&#1089;&#1090;&#1086;&#1080;&#1084;&#1086;&#1089;&#1090;&#1100;%20&#1085;&#1072;%202009%20&#1075;&#1086;&#1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еал.тов"/>
      <sheetName val="План себст"/>
      <sheetName val="Металлолом"/>
      <sheetName val="Свод затрат"/>
      <sheetName val="Осн.пок"/>
      <sheetName val="дивиденды"/>
      <sheetName val="Расх пер УМЗ"/>
      <sheetName val="Расход периода"/>
      <sheetName val="Себ толлинг"/>
      <sheetName val="кол-во"/>
      <sheetName val="кол-во (2)"/>
      <sheetName val="БАЛАНС"/>
      <sheetName val="спц 2"/>
      <sheetName val="сорт"/>
      <sheetName val="перекат"/>
      <sheetName val="по стану"/>
      <sheetName val="тек.рем."/>
      <sheetName val="смен.об."/>
      <sheetName val="трансп."/>
      <sheetName val="пар от СИО"/>
      <sheetName val="катанка"/>
      <sheetName val="спц1 сорт"/>
      <sheetName val="кальк"/>
      <sheetName val=" по стану"/>
      <sheetName val="тек рем"/>
      <sheetName val="прочие рас"/>
      <sheetName val="транс"/>
      <sheetName val="всего спц1"/>
      <sheetName val="спц1 шары"/>
      <sheetName val="калькул"/>
      <sheetName val="по стану "/>
      <sheetName val="тек ремонт"/>
      <sheetName val="прочие"/>
      <sheetName val="транспорт"/>
      <sheetName val="спц1 шар 40"/>
      <sheetName val=" калькул"/>
      <sheetName val=" постану "/>
      <sheetName val=" тек рем"/>
      <sheetName val="почие, расх"/>
      <sheetName val="  транспорт"/>
      <sheetName val="спц1 шар 120"/>
      <sheetName val="кальку "/>
      <sheetName val=" по  стану"/>
      <sheetName val="тек рем."/>
      <sheetName val="почие расх"/>
      <sheetName val=" транспорт"/>
      <sheetName val="ALL"/>
      <sheetName val="Э.титул"/>
      <sheetName val="Э.кальк"/>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текущ"/>
      <sheetName val="атц"/>
      <sheetName val="ждц"/>
      <sheetName val="энергетический"/>
      <sheetName val="ккц"/>
      <sheetName val="цсип"/>
      <sheetName val="всего"/>
      <sheetName val="з упр"/>
      <sheetName val="омтс"/>
      <sheetName val="вво"/>
      <sheetName val="цлм"/>
      <sheetName val="вц"/>
      <sheetName val="цлк"/>
      <sheetName val="ппа"/>
      <sheetName val="связь"/>
      <sheetName val="прочее"/>
      <sheetName val="ЭнРЦ"/>
      <sheetName val="ЭлРЦ"/>
      <sheetName val="Э Т Л "/>
      <sheetName val="КИПиА"/>
      <sheetName val="ЦЛАМ"/>
      <sheetName val="РМЦ"/>
      <sheetName val="ЦРМП"/>
      <sheetName val="ЦРМО"/>
      <sheetName val="спецмолоко"/>
      <sheetName val="зарплата"/>
      <sheetName val="зарплата (2)"/>
      <sheetName val="зарплата (3)"/>
      <sheetName val="зарплата ОТК"/>
      <sheetName val="амортизаци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3"/>
      <sheetName val="Лист25"/>
      <sheetName val="копланмай"/>
      <sheetName val="фориш свод"/>
      <sheetName val="Фориш 2003"/>
      <sheetName val="Жиззах янги раз"/>
      <sheetName val="Лист1"/>
      <sheetName val="режа"/>
      <sheetName val="БД"/>
      <sheetName val="фориш_свод"/>
      <sheetName val="Фориш_2003"/>
      <sheetName val="Жиззах_янги_раз"/>
      <sheetName val="Зан-ть(р-ны)"/>
      <sheetName val="фориш_свод1"/>
      <sheetName val="Фориш_20031"/>
      <sheetName val="Жиззах_янги_раз1"/>
      <sheetName val="оборот"/>
      <sheetName val="Ер Ресурс"/>
      <sheetName val="для ГАКа"/>
      <sheetName val="Таблицы_"/>
      <sheetName val="Зарплата"/>
      <sheetName val="Амортизация"/>
      <sheetName val="2-жадвал свод"/>
      <sheetName val="BAL"/>
      <sheetName val="Nov5 Old,New"/>
      <sheetName val="13.1.Издержки"/>
      <sheetName val="Исходные1"/>
      <sheetName val="табл чувств"/>
    </sheetNames>
    <sheetDataSet>
      <sheetData sheetId="0">
        <row r="4">
          <cell r="O4">
            <v>67.099999999999994</v>
          </cell>
        </row>
      </sheetData>
      <sheetData sheetId="1">
        <row r="4">
          <cell r="O4">
            <v>67.099999999999994</v>
          </cell>
        </row>
      </sheetData>
      <sheetData sheetId="2"/>
      <sheetData sheetId="3"/>
      <sheetData sheetId="4" refreshError="1">
        <row r="4">
          <cell r="O4">
            <v>67.099999999999994</v>
          </cell>
        </row>
      </sheetData>
      <sheetData sheetId="5"/>
      <sheetData sheetId="6"/>
      <sheetData sheetId="7" refreshError="1"/>
      <sheetData sheetId="8">
        <row r="4">
          <cell r="O4">
            <v>67.099999999999994</v>
          </cell>
        </row>
      </sheetData>
      <sheetData sheetId="9" refreshError="1"/>
      <sheetData sheetId="10">
        <row r="4">
          <cell r="O4">
            <v>67.099999999999994</v>
          </cell>
        </row>
      </sheetData>
      <sheetData sheetId="11" refreshError="1"/>
      <sheetData sheetId="12" refreshError="1"/>
      <sheetData sheetId="13"/>
      <sheetData sheetId="14">
        <row r="4">
          <cell r="O4">
            <v>67.099999999999994</v>
          </cell>
        </row>
      </sheetData>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3"/>
      <sheetName val="Лист25"/>
      <sheetName val="копланмай"/>
      <sheetName val="фориш свод"/>
      <sheetName val="Фориш 2003"/>
      <sheetName val="Жиззах янги раз"/>
      <sheetName val="Лист1"/>
      <sheetName val="URGDSPL"/>
      <sheetName val="Ер Ресурс"/>
      <sheetName val="оборот"/>
      <sheetName val="фориш_свод"/>
      <sheetName val="Фориш_2003"/>
      <sheetName val="Жиззах_янги_раз"/>
      <sheetName val="Ер_Ресурс"/>
      <sheetName val="База"/>
      <sheetName val="режа"/>
      <sheetName val="фориш_свод1"/>
      <sheetName val="Фориш_20031"/>
      <sheetName val="Жиззах_янги_раз1"/>
      <sheetName val="Ер_Ресурс1"/>
      <sheetName val="Зан-ть(р-ны)"/>
      <sheetName val="Свод"/>
      <sheetName val="номма-ном"/>
      <sheetName val="Oglavlenie"/>
      <sheetName val="Store"/>
    </sheetNames>
    <sheetDataSet>
      <sheetData sheetId="0"/>
      <sheetData sheetId="1"/>
      <sheetData sheetId="2"/>
      <sheetData sheetId="3"/>
      <sheetData sheetId="4" refreshError="1">
        <row r="4">
          <cell r="O4">
            <v>67.099999999999994</v>
          </cell>
        </row>
      </sheetData>
      <sheetData sheetId="5"/>
      <sheetData sheetId="6"/>
      <sheetData sheetId="7" refreshError="1"/>
      <sheetData sheetId="8" refreshError="1"/>
      <sheetData sheetId="9" refreshError="1"/>
      <sheetData sheetId="10">
        <row r="4">
          <cell r="O4">
            <v>67.099999999999994</v>
          </cell>
        </row>
      </sheetData>
      <sheetData sheetId="11" refreshError="1"/>
      <sheetData sheetId="12">
        <row r="4">
          <cell r="O4">
            <v>67.099999999999994</v>
          </cell>
        </row>
      </sheetData>
      <sheetData sheetId="13">
        <row r="4">
          <cell r="O4">
            <v>67.099999999999994</v>
          </cell>
        </row>
      </sheetData>
      <sheetData sheetId="14" refreshError="1"/>
      <sheetData sheetId="15" refreshError="1"/>
      <sheetData sheetId="16">
        <row r="4">
          <cell r="O4">
            <v>67.099999999999994</v>
          </cell>
        </row>
      </sheetData>
      <sheetData sheetId="17">
        <row r="4">
          <cell r="O4">
            <v>67.099999999999994</v>
          </cell>
        </row>
      </sheetData>
      <sheetData sheetId="18">
        <row r="4">
          <cell r="O4">
            <v>67.099999999999994</v>
          </cell>
        </row>
      </sheetData>
      <sheetData sheetId="19" refreshError="1"/>
      <sheetData sheetId="20" refreshError="1"/>
      <sheetData sheetId="21">
        <row r="4">
          <cell r="O4">
            <v>67.099999999999994</v>
          </cell>
        </row>
      </sheetData>
      <sheetData sheetId="22">
        <row r="4">
          <cell r="O4">
            <v>67.099999999999994</v>
          </cell>
        </row>
      </sheetData>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март (2)"/>
      <sheetName val="график лист 3"/>
      <sheetName val="март"/>
      <sheetName val="№6"/>
      <sheetName val="Фориш 2003"/>
      <sheetName val="Свод"/>
      <sheetName val="номма-ном"/>
      <sheetName val="Store"/>
      <sheetName val="Зан-ть(р-ны)"/>
      <sheetName val="март_(2)"/>
      <sheetName val="график_лист_3"/>
      <sheetName val="март_(2)1"/>
      <sheetName val="график_лист_31"/>
      <sheetName val="март_(2)2"/>
      <sheetName val="график_лист_32"/>
      <sheetName val="13.2.План продаж"/>
      <sheetName val="Исходные1"/>
      <sheetName val="табл чувств"/>
      <sheetName val="март_(2)3"/>
      <sheetName val="график_лист_33"/>
      <sheetName val="Фориш_2003"/>
      <sheetName val="март_(2)4"/>
      <sheetName val="график_лист_34"/>
      <sheetName val="Фориш_20031"/>
      <sheetName val="Summary"/>
      <sheetName val="структура"/>
      <sheetName val="G1"/>
      <sheetName val="Total BD Sept-Dec"/>
      <sheetName val="Варианты"/>
      <sheetName val="325"/>
      <sheetName val="373"/>
      <sheetName val="374"/>
      <sheetName val="456"/>
    </sheetNames>
    <sheetDataSet>
      <sheetData sheetId="0">
        <row r="12">
          <cell r="C12" t="str">
            <v>ООО "Tash-Kva-Transservis"</v>
          </cell>
        </row>
      </sheetData>
      <sheetData sheetId="1">
        <row r="12">
          <cell r="C12" t="str">
            <v>ООО "Tash-Kva-Transservis"</v>
          </cell>
        </row>
      </sheetData>
      <sheetData sheetId="2" refreshError="1">
        <row r="12">
          <cell r="C12" t="str">
            <v>ООО "Tash-Kva-Transservis"</v>
          </cell>
          <cell r="D12" t="str">
            <v>Электрощетки МГ,ЭГ</v>
          </cell>
          <cell r="E12">
            <v>3.6440000000000001</v>
          </cell>
          <cell r="F12">
            <v>0</v>
          </cell>
          <cell r="G12">
            <v>0</v>
          </cell>
          <cell r="H12">
            <v>10.932</v>
          </cell>
          <cell r="I12">
            <v>6.6959999999999997</v>
          </cell>
          <cell r="J12">
            <v>0.6125137211855104</v>
          </cell>
        </row>
        <row r="13">
          <cell r="C13" t="str">
            <v>ПКП "ELINAR"</v>
          </cell>
          <cell r="D13" t="str">
            <v>Электроизоляционные материалы.</v>
          </cell>
          <cell r="E13">
            <v>5.2</v>
          </cell>
          <cell r="F13">
            <v>0</v>
          </cell>
          <cell r="G13">
            <v>0</v>
          </cell>
          <cell r="H13">
            <v>15.600000000000001</v>
          </cell>
          <cell r="I13">
            <v>0</v>
          </cell>
          <cell r="J13">
            <v>0</v>
          </cell>
        </row>
        <row r="14">
          <cell r="C14" t="str">
            <v>ООО  "Medigam"</v>
          </cell>
          <cell r="D14" t="str">
            <v>Мебель для офисов и учреждений.</v>
          </cell>
          <cell r="E14">
            <v>5.53</v>
          </cell>
          <cell r="F14">
            <v>22.487000000000002</v>
          </cell>
          <cell r="G14">
            <v>4.0663652802893306</v>
          </cell>
          <cell r="H14">
            <v>16.59</v>
          </cell>
          <cell r="I14">
            <v>87.146999999999991</v>
          </cell>
          <cell r="J14">
            <v>5.2529837251356231</v>
          </cell>
        </row>
        <row r="15">
          <cell r="C15" t="str">
            <v>ООО "Promizolit"</v>
          </cell>
          <cell r="D15" t="str">
            <v>Электроизоляционные материалы</v>
          </cell>
          <cell r="E15">
            <v>3.2</v>
          </cell>
          <cell r="F15">
            <v>0</v>
          </cell>
          <cell r="G15">
            <v>0</v>
          </cell>
          <cell r="H15">
            <v>9.6000000000000014</v>
          </cell>
          <cell r="I15">
            <v>0</v>
          </cell>
          <cell r="J15">
            <v>0</v>
          </cell>
        </row>
        <row r="16">
          <cell r="C16" t="str">
            <v>ЧП "Тохтаходжаев М.М."</v>
          </cell>
          <cell r="D16" t="str">
            <v>Шлифовальные круги.</v>
          </cell>
          <cell r="E16">
            <v>0.76100000000000001</v>
          </cell>
          <cell r="F16">
            <v>0</v>
          </cell>
          <cell r="G16">
            <v>0</v>
          </cell>
          <cell r="H16">
            <v>2.2829999999999999</v>
          </cell>
          <cell r="I16">
            <v>0</v>
          </cell>
          <cell r="J16">
            <v>0</v>
          </cell>
        </row>
        <row r="17">
          <cell r="C17" t="str">
            <v>ОАО "УзКТЖМ"</v>
          </cell>
          <cell r="D17" t="str">
            <v>Твердосплавный инструмент, лампы накаливания ЛОН.</v>
          </cell>
          <cell r="E17">
            <v>3.5529999999999999</v>
          </cell>
          <cell r="F17">
            <v>0</v>
          </cell>
          <cell r="G17">
            <v>0</v>
          </cell>
          <cell r="H17">
            <v>8.4469999999999992</v>
          </cell>
          <cell r="I17">
            <v>0</v>
          </cell>
          <cell r="J17">
            <v>0</v>
          </cell>
        </row>
        <row r="18">
          <cell r="C18" t="str">
            <v>СП "SPZ-Bearings"</v>
          </cell>
          <cell r="D18" t="str">
            <v>Подшипники.</v>
          </cell>
          <cell r="E18">
            <v>32.133000000000003</v>
          </cell>
          <cell r="F18">
            <v>19.600000000000001</v>
          </cell>
          <cell r="G18">
            <v>0.60996483366010024</v>
          </cell>
          <cell r="H18">
            <v>96.399000000000001</v>
          </cell>
          <cell r="I18">
            <v>137.38399999999999</v>
          </cell>
          <cell r="J18">
            <v>1.4251600120333197</v>
          </cell>
        </row>
        <row r="19">
          <cell r="C19" t="str">
            <v>ООО "Ташкентский подшипниковый завод"</v>
          </cell>
          <cell r="D19" t="str">
            <v>Подшипники.</v>
          </cell>
        </row>
        <row r="20">
          <cell r="C20" t="str">
            <v>ОАО "ASBOBSOZ"</v>
          </cell>
          <cell r="D20" t="str">
            <v>Металлорежущие и слесарные инструменты.</v>
          </cell>
          <cell r="E20">
            <v>4.1539999999999999</v>
          </cell>
          <cell r="F20">
            <v>0</v>
          </cell>
          <cell r="G20">
            <v>0</v>
          </cell>
          <cell r="H20">
            <v>12.458</v>
          </cell>
          <cell r="I20">
            <v>0</v>
          </cell>
          <cell r="J20">
            <v>0</v>
          </cell>
        </row>
        <row r="21">
          <cell r="C21" t="str">
            <v>МП "Интех"</v>
          </cell>
          <cell r="D21" t="str">
            <v>Твердосплавные  волоки ВК-6.</v>
          </cell>
          <cell r="E21">
            <v>20.5</v>
          </cell>
          <cell r="F21">
            <v>41.55</v>
          </cell>
          <cell r="G21">
            <v>2.026829268292683</v>
          </cell>
          <cell r="H21">
            <v>56.5</v>
          </cell>
          <cell r="I21">
            <v>84.025000000000006</v>
          </cell>
          <cell r="J21">
            <v>1.4871681415929205</v>
          </cell>
        </row>
        <row r="22">
          <cell r="C22" t="str">
            <v>ООО "Асбобмаш"</v>
          </cell>
          <cell r="D22" t="str">
            <v>Металлорежущие и слесарные инструменты.</v>
          </cell>
          <cell r="E22">
            <v>3.4609999999999999</v>
          </cell>
          <cell r="F22">
            <v>0</v>
          </cell>
          <cell r="G22">
            <v>0</v>
          </cell>
          <cell r="H22">
            <v>10.382999999999999</v>
          </cell>
          <cell r="I22">
            <v>3.3090000000000002</v>
          </cell>
          <cell r="J22">
            <v>0.31869401906963307</v>
          </cell>
        </row>
        <row r="23">
          <cell r="C23" t="str">
            <v>ООО ТПП "Огнеупор"</v>
          </cell>
          <cell r="D23" t="str">
            <v>Абразивный инструмент.</v>
          </cell>
          <cell r="E23">
            <v>7.0670000000000002</v>
          </cell>
          <cell r="F23">
            <v>0.13800000000000001</v>
          </cell>
          <cell r="G23">
            <v>1.9527380783925286E-2</v>
          </cell>
          <cell r="H23">
            <v>21.201000000000001</v>
          </cell>
          <cell r="I23">
            <v>3.0869999999999997</v>
          </cell>
          <cell r="J23">
            <v>0.1456063393236168</v>
          </cell>
        </row>
        <row r="24">
          <cell r="C24" t="str">
            <v>ОАО "SINO"</v>
          </cell>
          <cell r="D24" t="str">
            <v>Холодильники.</v>
          </cell>
          <cell r="E24">
            <v>1.9750000000000001</v>
          </cell>
          <cell r="F24">
            <v>0</v>
          </cell>
          <cell r="G24">
            <v>0</v>
          </cell>
          <cell r="H24">
            <v>1.9750000000000001</v>
          </cell>
          <cell r="I24">
            <v>0</v>
          </cell>
          <cell r="J24">
            <v>0</v>
          </cell>
        </row>
        <row r="25">
          <cell r="C25" t="str">
            <v>ООО "VOKAR"</v>
          </cell>
          <cell r="D25" t="str">
            <v>Твердосплавные волоки из ВК-6.</v>
          </cell>
          <cell r="E25">
            <v>1.5329999999999999</v>
          </cell>
          <cell r="F25">
            <v>0</v>
          </cell>
          <cell r="G25">
            <v>0</v>
          </cell>
          <cell r="H25">
            <v>4.5990000000000002</v>
          </cell>
          <cell r="I25">
            <v>9.1999999999999993</v>
          </cell>
          <cell r="J25">
            <v>2.0004348771472058</v>
          </cell>
        </row>
        <row r="26">
          <cell r="C26" t="str">
            <v>ООО "ТВС Металл"</v>
          </cell>
          <cell r="D26" t="str">
            <v>Заготовки пластин и вставок</v>
          </cell>
          <cell r="E26">
            <v>3.2210000000000001</v>
          </cell>
          <cell r="F26">
            <v>0</v>
          </cell>
          <cell r="G26">
            <v>0</v>
          </cell>
          <cell r="H26">
            <v>9.6630000000000003</v>
          </cell>
          <cell r="I26">
            <v>2.214</v>
          </cell>
          <cell r="J26">
            <v>0.22912139087239985</v>
          </cell>
        </row>
        <row r="27">
          <cell r="C27" t="str">
            <v>СП ООО "Sredazpodshipnik"</v>
          </cell>
          <cell r="D27" t="str">
            <v>Подшипники.</v>
          </cell>
          <cell r="E27">
            <v>5.63</v>
          </cell>
          <cell r="F27">
            <v>0</v>
          </cell>
          <cell r="G27">
            <v>0</v>
          </cell>
          <cell r="H27">
            <v>16.89</v>
          </cell>
          <cell r="I27">
            <v>0</v>
          </cell>
          <cell r="J27">
            <v>0</v>
          </cell>
        </row>
        <row r="28">
          <cell r="C28" t="str">
            <v>ООО "ART-Metall"</v>
          </cell>
          <cell r="D28" t="str">
            <v>Мебель для офисов и учреждений.</v>
          </cell>
          <cell r="E28">
            <v>6.6669999999999998</v>
          </cell>
          <cell r="F28">
            <v>11.16</v>
          </cell>
          <cell r="G28">
            <v>1.6739163041847909</v>
          </cell>
          <cell r="H28">
            <v>20</v>
          </cell>
          <cell r="I28">
            <v>20.483999999999998</v>
          </cell>
          <cell r="J28">
            <v>1.0242</v>
          </cell>
        </row>
        <row r="29">
          <cell r="C29" t="str">
            <v>ЧП "STEEL BEARING"</v>
          </cell>
          <cell r="D29" t="str">
            <v>Подшипники.</v>
          </cell>
          <cell r="E29">
            <v>5.843</v>
          </cell>
          <cell r="F29">
            <v>35.685000000000002</v>
          </cell>
          <cell r="G29">
            <v>6.1073078897826463</v>
          </cell>
          <cell r="H29">
            <v>17.529</v>
          </cell>
          <cell r="I29">
            <v>35.948999999999998</v>
          </cell>
          <cell r="J29">
            <v>2.0508300530549373</v>
          </cell>
        </row>
        <row r="30">
          <cell r="C30" t="str">
            <v>ОАО "Алмалыкский ГМК"</v>
          </cell>
          <cell r="D30" t="str">
            <v>Доломит.</v>
          </cell>
          <cell r="E30">
            <v>9.8480000000000008</v>
          </cell>
          <cell r="F30">
            <v>5.5739999999999998</v>
          </cell>
          <cell r="G30">
            <v>0.5660032493907392</v>
          </cell>
          <cell r="H30">
            <v>19.696000000000002</v>
          </cell>
          <cell r="I30">
            <v>18.228999999999999</v>
          </cell>
          <cell r="J30">
            <v>0.92551787164906574</v>
          </cell>
        </row>
        <row r="31">
          <cell r="C31" t="str">
            <v>ООО "Биг Пром Сервис"</v>
          </cell>
          <cell r="D31" t="str">
            <v>Распираторы ШБ-1 "Лепесток-200"</v>
          </cell>
          <cell r="E31">
            <v>13.867000000000001</v>
          </cell>
          <cell r="F31">
            <v>12.8</v>
          </cell>
          <cell r="G31">
            <v>0.92305473426119566</v>
          </cell>
          <cell r="H31">
            <v>41.600999999999999</v>
          </cell>
          <cell r="I31">
            <v>25.6</v>
          </cell>
          <cell r="J31">
            <v>0.61536982284079711</v>
          </cell>
        </row>
        <row r="32">
          <cell r="C32" t="str">
            <v>ООО "Оптика защита механика"</v>
          </cell>
          <cell r="D32" t="str">
            <v>СИЗ. Очки защитные ЗП 1-У.</v>
          </cell>
          <cell r="E32">
            <v>4.3330000000000002</v>
          </cell>
          <cell r="F32">
            <v>0</v>
          </cell>
          <cell r="G32">
            <v>0</v>
          </cell>
          <cell r="H32">
            <v>12.999000000000001</v>
          </cell>
          <cell r="I32">
            <v>26</v>
          </cell>
          <cell r="J32">
            <v>2.0001538579890759</v>
          </cell>
        </row>
        <row r="33">
          <cell r="C33" t="str">
            <v>ЧП "Хамдамов Т.Б."</v>
          </cell>
          <cell r="D33" t="str">
            <v>Спецобувь. Сапоги кирзовые.</v>
          </cell>
          <cell r="E33">
            <v>5.7290000000000001</v>
          </cell>
          <cell r="F33">
            <v>16.824999999999999</v>
          </cell>
          <cell r="G33">
            <v>2.9368127072787571</v>
          </cell>
          <cell r="H33">
            <v>17.187000000000001</v>
          </cell>
          <cell r="I33">
            <v>16.824999999999999</v>
          </cell>
          <cell r="J33">
            <v>0.97893756909291896</v>
          </cell>
        </row>
        <row r="34">
          <cell r="C34" t="str">
            <v>ООО "Умида"</v>
          </cell>
          <cell r="D34" t="str">
            <v>Спец.одежда.</v>
          </cell>
          <cell r="E34">
            <v>18.777000000000001</v>
          </cell>
          <cell r="F34">
            <v>29.086999999999996</v>
          </cell>
          <cell r="G34">
            <v>1.5490759972306543</v>
          </cell>
          <cell r="H34">
            <v>56.331000000000003</v>
          </cell>
          <cell r="I34">
            <v>51.239999999999995</v>
          </cell>
          <cell r="J34">
            <v>0.90962347552857203</v>
          </cell>
        </row>
        <row r="35">
          <cell r="C35" t="str">
            <v>ЧП "Хамдамов Т.Б."</v>
          </cell>
          <cell r="D35" t="str">
            <v>Спец. Обувь. Ботинки рабочие.</v>
          </cell>
          <cell r="E35">
            <v>17.25</v>
          </cell>
          <cell r="F35">
            <v>66.298000000000002</v>
          </cell>
          <cell r="G35">
            <v>3.8433623188405797</v>
          </cell>
          <cell r="H35">
            <v>51.75</v>
          </cell>
          <cell r="I35">
            <v>80.798000000000002</v>
          </cell>
          <cell r="J35">
            <v>1.5613140096618359</v>
          </cell>
        </row>
        <row r="36">
          <cell r="C36" t="str">
            <v>ЧП "Оби-Хает"</v>
          </cell>
          <cell r="D36" t="str">
            <v>Вачеги для сталеваров ОП.</v>
          </cell>
          <cell r="E36">
            <v>3.6</v>
          </cell>
          <cell r="F36">
            <v>0</v>
          </cell>
          <cell r="G36">
            <v>0</v>
          </cell>
          <cell r="H36">
            <v>10.8</v>
          </cell>
          <cell r="I36">
            <v>5.1840000000000002</v>
          </cell>
          <cell r="J36">
            <v>0.48</v>
          </cell>
        </row>
        <row r="37">
          <cell r="C37" t="str">
            <v>ООО "Maxsus ish kiyim"</v>
          </cell>
          <cell r="D37" t="str">
            <v>Каски защитные  "WEST"</v>
          </cell>
          <cell r="E37">
            <v>2.5960000000000001</v>
          </cell>
          <cell r="F37">
            <v>0</v>
          </cell>
          <cell r="G37">
            <v>0</v>
          </cell>
          <cell r="H37">
            <v>7.7880000000000003</v>
          </cell>
          <cell r="I37">
            <v>8.9</v>
          </cell>
          <cell r="J37">
            <v>1.1427837699024139</v>
          </cell>
        </row>
        <row r="38">
          <cell r="C38" t="str">
            <v>ООО "Maxsus ish kiyim"</v>
          </cell>
          <cell r="D38" t="str">
            <v>Щиток защитный лицевой НБТ-1.</v>
          </cell>
          <cell r="E38">
            <v>0.502</v>
          </cell>
          <cell r="F38">
            <v>0</v>
          </cell>
          <cell r="G38">
            <v>0</v>
          </cell>
          <cell r="H38">
            <v>1.506</v>
          </cell>
          <cell r="I38">
            <v>6.02</v>
          </cell>
          <cell r="J38">
            <v>3.9973439575033196</v>
          </cell>
        </row>
        <row r="39">
          <cell r="C39" t="str">
            <v>ООО "Maxsus ish kiyim"</v>
          </cell>
          <cell r="D39" t="str">
            <v>Распираторы "Аэрозоль" У-2К.</v>
          </cell>
          <cell r="E39">
            <v>0.63300000000000001</v>
          </cell>
          <cell r="F39">
            <v>0</v>
          </cell>
          <cell r="G39">
            <v>0</v>
          </cell>
          <cell r="H39">
            <v>1.899</v>
          </cell>
          <cell r="I39">
            <v>3.8</v>
          </cell>
          <cell r="J39">
            <v>2.0010531858873088</v>
          </cell>
        </row>
        <row r="40">
          <cell r="C40" t="str">
            <v>ООО "Exim Plast"</v>
          </cell>
          <cell r="D40" t="str">
            <v>Шпагат полипропиленовый крученный.</v>
          </cell>
          <cell r="E40">
            <v>8.1999999999999993</v>
          </cell>
          <cell r="F40">
            <v>0</v>
          </cell>
          <cell r="G40">
            <v>0</v>
          </cell>
          <cell r="H40">
            <v>24.599999999999998</v>
          </cell>
          <cell r="I40">
            <v>16.399999999999999</v>
          </cell>
          <cell r="J40">
            <v>0.66666666666666663</v>
          </cell>
        </row>
        <row r="41">
          <cell r="C41" t="str">
            <v>ЧП  "Abdu siddiq baraka"</v>
          </cell>
          <cell r="D41" t="str">
            <v>Ткань хлопчатобумажная 100 %. Материал "Daewwo".</v>
          </cell>
          <cell r="E41">
            <v>11.333</v>
          </cell>
          <cell r="F41">
            <v>0</v>
          </cell>
          <cell r="G41">
            <v>0</v>
          </cell>
          <cell r="H41">
            <v>33.999000000000002</v>
          </cell>
          <cell r="I41">
            <v>0</v>
          </cell>
          <cell r="J41">
            <v>0</v>
          </cell>
        </row>
        <row r="42">
          <cell r="C42" t="str">
            <v>ЧПКФ "Венера"</v>
          </cell>
          <cell r="D42" t="str">
            <v>Спец.одежда.</v>
          </cell>
          <cell r="E42">
            <v>13.928000000000001</v>
          </cell>
          <cell r="F42">
            <v>25.176000000000002</v>
          </cell>
          <cell r="G42">
            <v>1.8075818495117748</v>
          </cell>
          <cell r="H42">
            <v>41.784000000000006</v>
          </cell>
          <cell r="I42">
            <v>58.905999999999992</v>
          </cell>
          <cell r="J42">
            <v>1.4097740762014164</v>
          </cell>
        </row>
        <row r="43">
          <cell r="C43" t="str">
            <v>ООО "Dirich mega oil"</v>
          </cell>
          <cell r="D43" t="str">
            <v>Смазки.</v>
          </cell>
          <cell r="E43">
            <v>12.833</v>
          </cell>
          <cell r="F43">
            <v>30.813000000000002</v>
          </cell>
          <cell r="G43">
            <v>2.4010753526065614</v>
          </cell>
          <cell r="H43">
            <v>38.499000000000002</v>
          </cell>
          <cell r="I43">
            <v>45.512</v>
          </cell>
          <cell r="J43">
            <v>1.182160575599366</v>
          </cell>
        </row>
        <row r="44">
          <cell r="C44" t="str">
            <v>ООО "Ташкентский тракторный завод"</v>
          </cell>
          <cell r="D44" t="str">
            <v>Трактор ТТЗ-80.10, прицеп 2ПТС…</v>
          </cell>
        </row>
        <row r="45">
          <cell r="C45" t="str">
            <v>ООО "Nur-el biznes"</v>
          </cell>
          <cell r="D45" t="str">
            <v>Светильники в ассортименте.</v>
          </cell>
          <cell r="E45">
            <v>5.8330000000000002</v>
          </cell>
          <cell r="F45">
            <v>3.5390000000000001</v>
          </cell>
          <cell r="G45">
            <v>0.60672038402194417</v>
          </cell>
          <cell r="H45">
            <v>17.499000000000002</v>
          </cell>
          <cell r="I45">
            <v>7.4610000000000003</v>
          </cell>
          <cell r="J45">
            <v>0.42636722098405622</v>
          </cell>
        </row>
        <row r="46">
          <cell r="C46" t="str">
            <v>ООО "Elmash"</v>
          </cell>
          <cell r="D46" t="str">
            <v>Провод ПСДКТ,ПСЛ.</v>
          </cell>
          <cell r="E46">
            <v>4.1660000000000004</v>
          </cell>
          <cell r="F46">
            <v>0</v>
          </cell>
          <cell r="G46">
            <v>0</v>
          </cell>
          <cell r="H46">
            <v>12.498000000000001</v>
          </cell>
          <cell r="I46">
            <v>11.805999999999999</v>
          </cell>
          <cell r="J46">
            <v>0.94463114098255707</v>
          </cell>
        </row>
        <row r="47">
          <cell r="C47" t="str">
            <v>ОАО "Алмалыкский ГМК"</v>
          </cell>
          <cell r="D47" t="str">
            <v>Провода медные круглые с эмал.изоляцией.</v>
          </cell>
          <cell r="E47">
            <v>10.314</v>
          </cell>
          <cell r="F47">
            <v>0</v>
          </cell>
          <cell r="G47">
            <v>0</v>
          </cell>
          <cell r="H47">
            <v>30.942</v>
          </cell>
          <cell r="I47">
            <v>0</v>
          </cell>
          <cell r="J47">
            <v>0</v>
          </cell>
        </row>
        <row r="48">
          <cell r="C48" t="str">
            <v>СП ОАО "Чирчикский трансформаторный завод"</v>
          </cell>
          <cell r="D48" t="str">
            <v>Высоковольтное оборудование в ассортименте.</v>
          </cell>
          <cell r="E48">
            <v>50</v>
          </cell>
          <cell r="F48">
            <v>0</v>
          </cell>
          <cell r="G48">
            <v>0</v>
          </cell>
          <cell r="H48">
            <v>100</v>
          </cell>
          <cell r="I48">
            <v>0</v>
          </cell>
          <cell r="J48">
            <v>0</v>
          </cell>
        </row>
        <row r="49">
          <cell r="C49" t="str">
            <v>СП ОАО "Андижанкабель"</v>
          </cell>
          <cell r="D49" t="str">
            <v>Кабельно-проводниковая продукция.</v>
          </cell>
          <cell r="E49">
            <v>3.472</v>
          </cell>
          <cell r="F49">
            <v>0</v>
          </cell>
          <cell r="G49">
            <v>0</v>
          </cell>
          <cell r="H49">
            <v>10.416</v>
          </cell>
          <cell r="I49">
            <v>0</v>
          </cell>
          <cell r="J49">
            <v>0</v>
          </cell>
        </row>
        <row r="50">
          <cell r="C50" t="str">
            <v>ОАО "SUVMASH"</v>
          </cell>
          <cell r="D50" t="str">
            <v>Насосное оборудование и запчасти к насосам.</v>
          </cell>
          <cell r="E50">
            <v>5</v>
          </cell>
          <cell r="F50">
            <v>0</v>
          </cell>
          <cell r="G50">
            <v>0</v>
          </cell>
          <cell r="H50">
            <v>10</v>
          </cell>
          <cell r="I50">
            <v>0</v>
          </cell>
          <cell r="J50">
            <v>0</v>
          </cell>
        </row>
        <row r="51">
          <cell r="C51" t="str">
            <v>ЧМЗ "Энергомаш"</v>
          </cell>
          <cell r="D51" t="str">
            <v>Насосы.</v>
          </cell>
          <cell r="E51">
            <v>2.4870000000000001</v>
          </cell>
          <cell r="F51">
            <v>0</v>
          </cell>
          <cell r="G51">
            <v>0</v>
          </cell>
          <cell r="H51">
            <v>7.4610000000000003</v>
          </cell>
          <cell r="I51">
            <v>0</v>
          </cell>
          <cell r="J51">
            <v>0</v>
          </cell>
        </row>
        <row r="52">
          <cell r="C52" t="str">
            <v>СП ОАО "Ozkabel"</v>
          </cell>
          <cell r="D52" t="str">
            <v>Кабельно-проводниковая продукция.</v>
          </cell>
          <cell r="E52">
            <v>35</v>
          </cell>
          <cell r="F52">
            <v>26.233999999999998</v>
          </cell>
          <cell r="G52">
            <v>0.74954285714285707</v>
          </cell>
          <cell r="H52">
            <v>75.42</v>
          </cell>
          <cell r="I52">
            <v>406.90799999999996</v>
          </cell>
          <cell r="J52">
            <v>5.3952267303102621</v>
          </cell>
        </row>
        <row r="53">
          <cell r="C53" t="str">
            <v>СП ОАО "Дойче кабель АГ Ташкент"</v>
          </cell>
          <cell r="D53" t="str">
            <v>Кабельная продукция</v>
          </cell>
          <cell r="E53">
            <v>3.5</v>
          </cell>
          <cell r="F53">
            <v>0</v>
          </cell>
          <cell r="G53">
            <v>0</v>
          </cell>
          <cell r="H53">
            <v>10.5</v>
          </cell>
          <cell r="I53">
            <v>0</v>
          </cell>
          <cell r="J53">
            <v>0</v>
          </cell>
        </row>
        <row r="54">
          <cell r="C54" t="str">
            <v>СП "Узэлектроаппарат электрощит"</v>
          </cell>
          <cell r="D54" t="str">
            <v>Высоковольтное оборудование.</v>
          </cell>
          <cell r="E54">
            <v>100</v>
          </cell>
          <cell r="F54">
            <v>5.899</v>
          </cell>
          <cell r="G54">
            <v>5.8990000000000001E-2</v>
          </cell>
          <cell r="H54">
            <v>100</v>
          </cell>
          <cell r="I54">
            <v>283.53100000000001</v>
          </cell>
          <cell r="J54">
            <v>2.8353100000000002</v>
          </cell>
        </row>
        <row r="55">
          <cell r="C55" t="str">
            <v>ОАО "Наманганмаш"</v>
          </cell>
          <cell r="D55" t="str">
            <v>Задвижки, вентиля.</v>
          </cell>
          <cell r="E55">
            <v>7.28</v>
          </cell>
          <cell r="F55">
            <v>0</v>
          </cell>
          <cell r="G55">
            <v>0</v>
          </cell>
          <cell r="H55">
            <v>21.84</v>
          </cell>
          <cell r="I55">
            <v>11.923</v>
          </cell>
          <cell r="J55">
            <v>0.54592490842490848</v>
          </cell>
        </row>
        <row r="56">
          <cell r="C56" t="str">
            <v>ООО "Узэнерготрансформатор"</v>
          </cell>
          <cell r="D56" t="str">
            <v>Высоко-, низковольтное оборудование</v>
          </cell>
          <cell r="E56">
            <v>10</v>
          </cell>
          <cell r="F56">
            <v>0</v>
          </cell>
          <cell r="G56">
            <v>0</v>
          </cell>
          <cell r="H56">
            <v>10</v>
          </cell>
          <cell r="I56">
            <v>1.9850000000000001</v>
          </cell>
          <cell r="J56">
            <v>0.19850000000000001</v>
          </cell>
        </row>
        <row r="57">
          <cell r="C57" t="str">
            <v>ООО СП "High-tech kabel"</v>
          </cell>
          <cell r="D57" t="str">
            <v>Кабельно-проводниковая продукция.</v>
          </cell>
          <cell r="E57">
            <v>6.944</v>
          </cell>
          <cell r="F57">
            <v>28.35</v>
          </cell>
          <cell r="G57">
            <v>4.082661290322581</v>
          </cell>
          <cell r="H57">
            <v>20.832000000000001</v>
          </cell>
          <cell r="I57">
            <v>28.35</v>
          </cell>
          <cell r="J57">
            <v>1.3608870967741935</v>
          </cell>
        </row>
        <row r="58">
          <cell r="C58" t="str">
            <v>ООО "Uztelmash".</v>
          </cell>
          <cell r="D58" t="str">
            <v>Электродвигатели асинхронные</v>
          </cell>
          <cell r="E58">
            <v>10</v>
          </cell>
          <cell r="F58">
            <v>15.973000000000001</v>
          </cell>
          <cell r="G58">
            <v>1.5973000000000002</v>
          </cell>
          <cell r="H58">
            <v>10</v>
          </cell>
          <cell r="I58">
            <v>15.973000000000001</v>
          </cell>
          <cell r="J58">
            <v>1.5973000000000002</v>
          </cell>
        </row>
        <row r="59">
          <cell r="C59" t="str">
            <v>ООО "Кувват"</v>
          </cell>
          <cell r="D59" t="str">
            <v>Теплосчетчики, преобразователи.</v>
          </cell>
          <cell r="E59">
            <v>4.22</v>
          </cell>
          <cell r="F59">
            <v>0</v>
          </cell>
          <cell r="G59">
            <v>0</v>
          </cell>
          <cell r="H59">
            <v>12.66</v>
          </cell>
          <cell r="I59">
            <v>0</v>
          </cell>
          <cell r="J59">
            <v>0</v>
          </cell>
        </row>
        <row r="60">
          <cell r="C60" t="str">
            <v>ООО "Lok boyoq servis"</v>
          </cell>
          <cell r="D60" t="str">
            <v>Лакокрасочная продукция в ассортименте.</v>
          </cell>
          <cell r="E60">
            <v>6.6669999999999998</v>
          </cell>
          <cell r="F60">
            <v>2.42</v>
          </cell>
          <cell r="G60">
            <v>0.36298185090745461</v>
          </cell>
          <cell r="H60">
            <v>20.000999999999998</v>
          </cell>
          <cell r="I60">
            <v>22.42</v>
          </cell>
          <cell r="J60">
            <v>1.1209439528023601</v>
          </cell>
        </row>
        <row r="61">
          <cell r="C61" t="str">
            <v>ООО "Тошкент- Резина"</v>
          </cell>
          <cell r="D61" t="str">
            <v>Резинотехническая продукция.</v>
          </cell>
          <cell r="E61">
            <v>2.9950000000000001</v>
          </cell>
          <cell r="F61">
            <v>7.9139999999999997</v>
          </cell>
          <cell r="G61">
            <v>2.6424040066777961</v>
          </cell>
          <cell r="H61">
            <v>8.9849999999999994</v>
          </cell>
          <cell r="I61">
            <v>20.752000000000002</v>
          </cell>
          <cell r="J61">
            <v>2.309627156371731</v>
          </cell>
        </row>
        <row r="62">
          <cell r="C62" t="str">
            <v>СП ООО "Rubber technical products"</v>
          </cell>
          <cell r="D62" t="str">
            <v>Резинотехнические изделия</v>
          </cell>
          <cell r="E62">
            <v>1.84</v>
          </cell>
          <cell r="F62">
            <v>7.2750000000000004</v>
          </cell>
          <cell r="G62">
            <v>3.9538043478260869</v>
          </cell>
          <cell r="H62">
            <v>5.5200000000000005</v>
          </cell>
          <cell r="I62">
            <v>11.326000000000001</v>
          </cell>
          <cell r="J62">
            <v>2.0518115942028983</v>
          </cell>
        </row>
        <row r="63">
          <cell r="C63" t="str">
            <v>ООО "DEM-PLAST-LIT"</v>
          </cell>
          <cell r="D63" t="str">
            <v>Фурнитура бобышек для крышек эмальпосуды.</v>
          </cell>
          <cell r="E63">
            <v>14.95</v>
          </cell>
          <cell r="F63">
            <v>23</v>
          </cell>
          <cell r="G63">
            <v>1.5384615384615385</v>
          </cell>
          <cell r="H63">
            <v>44.849999999999994</v>
          </cell>
          <cell r="I63">
            <v>46</v>
          </cell>
          <cell r="J63">
            <v>1.0256410256410258</v>
          </cell>
        </row>
        <row r="64">
          <cell r="C64" t="str">
            <v>СП "Ташкентский трубный завод"</v>
          </cell>
          <cell r="D64" t="str">
            <v>Трубы стальные эл.сварные, профнастил.</v>
          </cell>
          <cell r="E64">
            <v>25</v>
          </cell>
          <cell r="F64">
            <v>77.951000000000008</v>
          </cell>
          <cell r="G64">
            <v>3.1180400000000001</v>
          </cell>
          <cell r="H64">
            <v>50</v>
          </cell>
          <cell r="I64">
            <v>193.93200000000002</v>
          </cell>
          <cell r="J64">
            <v>3.8786400000000003</v>
          </cell>
        </row>
        <row r="65">
          <cell r="C65" t="str">
            <v>СП "Decorimex"</v>
          </cell>
          <cell r="D65" t="str">
            <v>Алюминиевые наконечники.</v>
          </cell>
          <cell r="E65">
            <v>1</v>
          </cell>
          <cell r="F65">
            <v>2</v>
          </cell>
          <cell r="G65">
            <v>2</v>
          </cell>
          <cell r="H65">
            <v>1</v>
          </cell>
          <cell r="I65">
            <v>3</v>
          </cell>
          <cell r="J65">
            <v>3</v>
          </cell>
        </row>
        <row r="66">
          <cell r="C66" t="str">
            <v>ООО "Toshelectroapparat"</v>
          </cell>
          <cell r="D66" t="str">
            <v>Гальванопокрытие стальной проволоки</v>
          </cell>
          <cell r="E66">
            <v>1.5</v>
          </cell>
          <cell r="F66">
            <v>0</v>
          </cell>
          <cell r="G66">
            <v>0</v>
          </cell>
          <cell r="H66">
            <v>4.5</v>
          </cell>
          <cell r="I66">
            <v>0</v>
          </cell>
          <cell r="J66">
            <v>0</v>
          </cell>
        </row>
        <row r="67">
          <cell r="C67" t="str">
            <v>ООО СПМ  "Трансфукарокурилиш"</v>
          </cell>
          <cell r="D67" t="str">
            <v>Капитальный ремонт подъездного желенодорожного пути.</v>
          </cell>
        </row>
        <row r="68">
          <cell r="C68" t="str">
            <v>ООО СПМ  "Трансфукарокурилиш"</v>
          </cell>
          <cell r="D68" t="str">
            <v>Капитальный ремонт стрелочных переводов.</v>
          </cell>
          <cell r="E68">
            <v>10.769</v>
          </cell>
          <cell r="F68">
            <v>10.769</v>
          </cell>
          <cell r="G68">
            <v>0</v>
          </cell>
          <cell r="H68">
            <v>10.769</v>
          </cell>
        </row>
        <row r="69">
          <cell r="C69" t="str">
            <v>ООО СПМ  "Трансфукарокурилиш"</v>
          </cell>
          <cell r="D69" t="str">
            <v>Обслуживание подъездного желдор. пути ОАО "УМК".</v>
          </cell>
          <cell r="E69">
            <v>16.678999999999998</v>
          </cell>
          <cell r="F69">
            <v>0</v>
          </cell>
          <cell r="G69">
            <v>0</v>
          </cell>
          <cell r="H69">
            <v>50.036999999999992</v>
          </cell>
          <cell r="I69">
            <v>0</v>
          </cell>
          <cell r="J69">
            <v>0</v>
          </cell>
        </row>
        <row r="70">
          <cell r="C70" t="str">
            <v>УП "Узтемирйулмаштаъмир"</v>
          </cell>
          <cell r="D70" t="str">
            <v>Ремонт тепловозного оборудования: тяговых электродвигателей и секций холодильника.</v>
          </cell>
          <cell r="E70">
            <v>13.324999999999999</v>
          </cell>
          <cell r="F70">
            <v>0</v>
          </cell>
          <cell r="G70">
            <v>0</v>
          </cell>
          <cell r="H70">
            <v>39.974999999999994</v>
          </cell>
          <cell r="I70">
            <v>0</v>
          </cell>
          <cell r="J70">
            <v>0</v>
          </cell>
        </row>
        <row r="71">
          <cell r="C71" t="str">
            <v>УП "Узтемирйулмаштаъмир"</v>
          </cell>
          <cell r="D71" t="str">
            <v>Ремонт колесных пар серии ТЭМ2…</v>
          </cell>
          <cell r="E71">
            <v>9.2569999999999997</v>
          </cell>
          <cell r="F71">
            <v>0</v>
          </cell>
          <cell r="G71">
            <v>0</v>
          </cell>
          <cell r="H71">
            <v>27.771000000000001</v>
          </cell>
          <cell r="I71">
            <v>0</v>
          </cell>
          <cell r="J71">
            <v>0</v>
          </cell>
        </row>
        <row r="72">
          <cell r="C72" t="str">
            <v>УП "Узтемирйулмаштаъмир"</v>
          </cell>
          <cell r="D72" t="str">
            <v>Капремонт тепловоза  серии ТЭМ2.</v>
          </cell>
          <cell r="E72">
            <v>24.923999999999999</v>
          </cell>
          <cell r="F72">
            <v>0</v>
          </cell>
          <cell r="G72">
            <v>0</v>
          </cell>
          <cell r="H72">
            <v>74.77</v>
          </cell>
          <cell r="I72">
            <v>0</v>
          </cell>
          <cell r="J72">
            <v>0</v>
          </cell>
        </row>
        <row r="73">
          <cell r="C73" t="str">
            <v>Вагонное депо Хаваст.</v>
          </cell>
          <cell r="D73" t="str">
            <v>Ремонт думпкаров, платформ…</v>
          </cell>
          <cell r="E73">
            <v>5.3289999999999997</v>
          </cell>
          <cell r="F73">
            <v>0</v>
          </cell>
          <cell r="G73">
            <v>0</v>
          </cell>
          <cell r="H73">
            <v>15.986999999999998</v>
          </cell>
          <cell r="I73">
            <v>0</v>
          </cell>
          <cell r="J73">
            <v>0</v>
          </cell>
        </row>
        <row r="74">
          <cell r="C74" t="str">
            <v>ООО "СМП-820"</v>
          </cell>
          <cell r="D74" t="str">
            <v>Капремонт устройств СЦБ и связи станции "Заводская".</v>
          </cell>
        </row>
        <row r="75">
          <cell r="C75" t="str">
            <v>УП "ISKRA-IZOTOP"</v>
          </cell>
          <cell r="D75" t="str">
            <v>Техобслуживание комплекса технич. средств и сопровождение программного обеспечения АСКУЭ.</v>
          </cell>
          <cell r="E75">
            <v>1.4279999999999999</v>
          </cell>
          <cell r="F75">
            <v>0</v>
          </cell>
          <cell r="G75">
            <v>0</v>
          </cell>
          <cell r="H75">
            <v>4.2839999999999998</v>
          </cell>
          <cell r="I75">
            <v>0</v>
          </cell>
          <cell r="J75">
            <v>0</v>
          </cell>
        </row>
        <row r="76">
          <cell r="C76" t="str">
            <v>ООО "Elmash"</v>
          </cell>
          <cell r="D76" t="str">
            <v>Капремонт электродвигателей, изготовление статорной и якорных обмоток, катушек , секций и проводов ПСДКТ и ПСЛ.</v>
          </cell>
          <cell r="E76">
            <v>25</v>
          </cell>
          <cell r="F76">
            <v>0</v>
          </cell>
          <cell r="G76">
            <v>0</v>
          </cell>
          <cell r="H76">
            <v>25</v>
          </cell>
        </row>
        <row r="77">
          <cell r="C77" t="str">
            <v>ООО "Ozelektromontaj ITSB"</v>
          </cell>
          <cell r="D77" t="str">
            <v>Наладочные работы при текущем и капитальном ремонте.</v>
          </cell>
          <cell r="E77">
            <v>3.7</v>
          </cell>
          <cell r="F77">
            <v>0</v>
          </cell>
          <cell r="G77">
            <v>0</v>
          </cell>
          <cell r="H77">
            <v>0</v>
          </cell>
          <cell r="I77">
            <v>3.7</v>
          </cell>
        </row>
        <row r="78">
          <cell r="C78" t="str">
            <v>ООО "Бекабадцемремонт"</v>
          </cell>
          <cell r="D78" t="str">
            <v>Текущий, капитальный ремонт энергооборудования цехов комбината.</v>
          </cell>
          <cell r="E78">
            <v>36.65</v>
          </cell>
          <cell r="F78">
            <v>0</v>
          </cell>
          <cell r="G78">
            <v>0</v>
          </cell>
          <cell r="H78">
            <v>0</v>
          </cell>
          <cell r="I78">
            <v>36.65</v>
          </cell>
        </row>
        <row r="79">
          <cell r="C79" t="str">
            <v>ООО "Промсервис"</v>
          </cell>
          <cell r="D79" t="str">
            <v>Монтажные, пусконаладочные работы и ремонт оборудования.</v>
          </cell>
          <cell r="E79">
            <v>9</v>
          </cell>
          <cell r="F79">
            <v>0</v>
          </cell>
          <cell r="G79">
            <v>0</v>
          </cell>
          <cell r="H79">
            <v>0</v>
          </cell>
          <cell r="I79">
            <v>9</v>
          </cell>
        </row>
        <row r="80">
          <cell r="C80" t="str">
            <v>ООО  "Бекабадэлектроремонт"</v>
          </cell>
          <cell r="D80" t="str">
            <v>Электромонтажные работы.</v>
          </cell>
          <cell r="E80">
            <v>12.5</v>
          </cell>
          <cell r="F80">
            <v>0</v>
          </cell>
          <cell r="G80">
            <v>0</v>
          </cell>
          <cell r="H80">
            <v>37.5</v>
          </cell>
          <cell r="I80">
            <v>14</v>
          </cell>
          <cell r="J80">
            <v>0.37333333333333335</v>
          </cell>
        </row>
        <row r="81">
          <cell r="C81" t="str">
            <v>ООО "Бекабадэнергочермет"</v>
          </cell>
          <cell r="D81" t="str">
            <v>Ремонт энергетического оборудования компрессоров,насосов,фильтров и газоочистки ЭСПЦ,ПТНП,ЭнЦ.</v>
          </cell>
          <cell r="E81">
            <v>10</v>
          </cell>
          <cell r="F81">
            <v>10</v>
          </cell>
          <cell r="G81">
            <v>17</v>
          </cell>
          <cell r="H81">
            <v>10</v>
          </cell>
          <cell r="I81">
            <v>17</v>
          </cell>
        </row>
        <row r="82">
          <cell r="C82" t="str">
            <v>ООО "Газмонтаж"</v>
          </cell>
          <cell r="D82" t="str">
            <v>Спец.работы на газопроводах низкого и среднего давления,кап.ремонт фильтров оборотного цикла,ремонт и ревизия газопроводов…</v>
          </cell>
          <cell r="E82">
            <v>4.1669999999999998</v>
          </cell>
          <cell r="F82">
            <v>0</v>
          </cell>
          <cell r="G82">
            <v>0</v>
          </cell>
          <cell r="H82">
            <v>12.500999999999999</v>
          </cell>
          <cell r="I82">
            <v>5</v>
          </cell>
          <cell r="J82">
            <v>0.39996800255979525</v>
          </cell>
        </row>
        <row r="83">
          <cell r="C83" t="str">
            <v>ДП "Узбекэнергоремкомплект"</v>
          </cell>
          <cell r="D83" t="str">
            <v>Замена стационарных и шагающих балок СИО печи  № 1 СПЦ-2…</v>
          </cell>
          <cell r="E83">
            <v>6.944</v>
          </cell>
          <cell r="F83">
            <v>40.436999999999998</v>
          </cell>
          <cell r="G83">
            <v>5.8233006912442393</v>
          </cell>
          <cell r="H83">
            <v>20.832000000000001</v>
          </cell>
          <cell r="I83">
            <v>40.436999999999998</v>
          </cell>
          <cell r="J83">
            <v>1.9411002304147464</v>
          </cell>
        </row>
        <row r="84">
          <cell r="C84" t="str">
            <v>ОАО "Сувмахсустаъмир"</v>
          </cell>
          <cell r="D84" t="str">
            <v>Капитальный ремонт глубинных насосов типа ЭЦВ-6, 8, 10,12.</v>
          </cell>
          <cell r="E84">
            <v>13.025</v>
          </cell>
          <cell r="F84">
            <v>13.025</v>
          </cell>
          <cell r="G84">
            <v>0</v>
          </cell>
          <cell r="H84">
            <v>0</v>
          </cell>
          <cell r="I84">
            <v>13.025</v>
          </cell>
        </row>
        <row r="85">
          <cell r="C85" t="str">
            <v>ООО "ASU Engineering"</v>
          </cell>
          <cell r="D85" t="str">
            <v>Создание АСУ, реконструкция систем управления объектов комбината.</v>
          </cell>
          <cell r="E85">
            <v>12.5</v>
          </cell>
          <cell r="F85">
            <v>0</v>
          </cell>
          <cell r="G85">
            <v>0</v>
          </cell>
          <cell r="H85">
            <v>37.5</v>
          </cell>
          <cell r="I85">
            <v>0</v>
          </cell>
          <cell r="J85">
            <v>0</v>
          </cell>
        </row>
        <row r="86">
          <cell r="C86" t="str">
            <v>ООО "Промет СПТ"</v>
          </cell>
          <cell r="D86" t="str">
            <v>Ремонт и техобслуживание энергооборудования.</v>
          </cell>
          <cell r="E86">
            <v>10</v>
          </cell>
          <cell r="F86">
            <v>10</v>
          </cell>
          <cell r="G86">
            <v>13.2</v>
          </cell>
          <cell r="H86">
            <v>10</v>
          </cell>
          <cell r="I86">
            <v>13.2</v>
          </cell>
        </row>
        <row r="87">
          <cell r="C87" t="str">
            <v>ЧП "Илгор курилиш"</v>
          </cell>
          <cell r="D87" t="str">
            <v>Антикоррозийная защита и покраска технологического оборудования металлоконструкций,фильтров,трубопроводов горячей и холодной воды по службе ОГЭ.</v>
          </cell>
          <cell r="E87">
            <v>5</v>
          </cell>
          <cell r="F87">
            <v>0</v>
          </cell>
          <cell r="G87">
            <v>0</v>
          </cell>
          <cell r="H87">
            <v>15</v>
          </cell>
          <cell r="I87">
            <v>6</v>
          </cell>
          <cell r="J87">
            <v>0.4</v>
          </cell>
        </row>
        <row r="88">
          <cell r="C88" t="str">
            <v>ООО "Zafar qurilish invest"</v>
          </cell>
          <cell r="D88" t="str">
            <v>Бетонная смесь.</v>
          </cell>
          <cell r="E88">
            <v>7.7489999999999997</v>
          </cell>
          <cell r="F88">
            <v>0</v>
          </cell>
          <cell r="G88">
            <v>0</v>
          </cell>
          <cell r="H88">
            <v>23.245999999999999</v>
          </cell>
          <cell r="I88">
            <v>31.681000000000001</v>
          </cell>
          <cell r="J88">
            <v>1.3628581261292267</v>
          </cell>
        </row>
        <row r="89">
          <cell r="C89" t="str">
            <v>ООО "КМК-16"</v>
          </cell>
          <cell r="D89" t="str">
            <v>Услуги механизмов</v>
          </cell>
          <cell r="E89">
            <v>6.6660000000000004</v>
          </cell>
          <cell r="F89">
            <v>0</v>
          </cell>
          <cell r="G89">
            <v>0</v>
          </cell>
          <cell r="H89">
            <v>19.998000000000001</v>
          </cell>
          <cell r="I89">
            <v>7.2249999999999996</v>
          </cell>
          <cell r="J89">
            <v>0.36128612861286125</v>
          </cell>
        </row>
        <row r="90">
          <cell r="C90" t="str">
            <v>ООО "ПМК-15"</v>
          </cell>
          <cell r="D90" t="str">
            <v>Бетонная смесь.</v>
          </cell>
          <cell r="E90">
            <v>10.763999999999999</v>
          </cell>
          <cell r="F90">
            <v>0</v>
          </cell>
          <cell r="G90">
            <v>0</v>
          </cell>
          <cell r="H90">
            <v>32.292000000000002</v>
          </cell>
          <cell r="I90">
            <v>4.8869999999999996</v>
          </cell>
          <cell r="J90">
            <v>0.15133779264214045</v>
          </cell>
        </row>
        <row r="91">
          <cell r="C91" t="str">
            <v>ООО "Бек Мадад курилиш"</v>
          </cell>
          <cell r="D91" t="str">
            <v>Песок мытый, щебень фр. 5х20.</v>
          </cell>
          <cell r="E91">
            <v>12.455</v>
          </cell>
          <cell r="F91">
            <v>0</v>
          </cell>
          <cell r="G91">
            <v>0</v>
          </cell>
          <cell r="H91">
            <v>37.365000000000002</v>
          </cell>
          <cell r="I91">
            <v>7.3949999999999996</v>
          </cell>
          <cell r="J91">
            <v>0.19791248494580488</v>
          </cell>
        </row>
        <row r="92">
          <cell r="C92" t="str">
            <v>ООО "Сарбон"</v>
          </cell>
          <cell r="D92" t="str">
            <v>Автоуслуги.</v>
          </cell>
          <cell r="E92">
            <v>4.1669999999999998</v>
          </cell>
          <cell r="F92">
            <v>0</v>
          </cell>
          <cell r="G92">
            <v>0</v>
          </cell>
          <cell r="H92">
            <v>12.500999999999999</v>
          </cell>
          <cell r="I92">
            <v>4.2439999999999998</v>
          </cell>
          <cell r="J92">
            <v>0.3394928405727542</v>
          </cell>
        </row>
        <row r="93">
          <cell r="C93" t="str">
            <v>ООО "Сарбон"</v>
          </cell>
          <cell r="D93" t="str">
            <v>Песок бархатный.</v>
          </cell>
          <cell r="E93">
            <v>0.625</v>
          </cell>
          <cell r="F93">
            <v>0</v>
          </cell>
          <cell r="G93">
            <v>0</v>
          </cell>
          <cell r="H93">
            <v>1.875</v>
          </cell>
          <cell r="I93">
            <v>0.64</v>
          </cell>
          <cell r="J93">
            <v>0.34133333333333332</v>
          </cell>
        </row>
        <row r="94">
          <cell r="C94" t="str">
            <v>Редакция газеты "Рабочий Бекабада"</v>
          </cell>
          <cell r="D94" t="str">
            <v xml:space="preserve">Печать и доставка газет… </v>
          </cell>
          <cell r="E94">
            <v>12.5</v>
          </cell>
          <cell r="F94">
            <v>42</v>
          </cell>
          <cell r="G94">
            <v>3.36</v>
          </cell>
          <cell r="H94">
            <v>37.5</v>
          </cell>
          <cell r="I94">
            <v>55.5</v>
          </cell>
          <cell r="J94">
            <v>1.48</v>
          </cell>
        </row>
        <row r="95">
          <cell r="C95" t="str">
            <v>Редакция газеты "Рабочий Бекабада"</v>
          </cell>
          <cell r="D95" t="str">
            <v>Подписка на газеты…</v>
          </cell>
          <cell r="E95">
            <v>6.9359999999999999</v>
          </cell>
          <cell r="F95">
            <v>6.5</v>
          </cell>
          <cell r="G95">
            <v>0.93713956170703572</v>
          </cell>
          <cell r="H95">
            <v>6.9359999999999999</v>
          </cell>
          <cell r="I95">
            <v>6.5</v>
          </cell>
          <cell r="J95">
            <v>0.93713956170703572</v>
          </cell>
        </row>
        <row r="96">
          <cell r="C96" t="str">
            <v>ООО "Бекобод- Матбуот"</v>
          </cell>
          <cell r="D96" t="str">
            <v>Полиграфические работы.</v>
          </cell>
          <cell r="E96">
            <v>13.333</v>
          </cell>
          <cell r="F96">
            <v>26.41</v>
          </cell>
          <cell r="G96">
            <v>1.9807995199879997</v>
          </cell>
          <cell r="H96">
            <v>39.999000000000002</v>
          </cell>
          <cell r="I96">
            <v>39.869</v>
          </cell>
          <cell r="J96">
            <v>0.99674991874796859</v>
          </cell>
        </row>
        <row r="97">
          <cell r="C97" t="str">
            <v>ООО "Прод-Керамика-Строй"</v>
          </cell>
          <cell r="D97" t="str">
            <v>Стартовая смесь СФП-42.</v>
          </cell>
          <cell r="E97">
            <v>19.2</v>
          </cell>
          <cell r="F97">
            <v>32</v>
          </cell>
          <cell r="G97">
            <v>1.6666666666666667</v>
          </cell>
          <cell r="H97">
            <v>57.599999999999994</v>
          </cell>
          <cell r="I97">
            <v>51.2</v>
          </cell>
          <cell r="J97">
            <v>0.88888888888888906</v>
          </cell>
        </row>
        <row r="98">
          <cell r="C98" t="str">
            <v>ЧП "KVARTS-NAVOIY-QURILISH"</v>
          </cell>
          <cell r="D98" t="str">
            <v>Известняк фракции 50-90 мм</v>
          </cell>
          <cell r="E98">
            <v>25</v>
          </cell>
          <cell r="F98">
            <v>0</v>
          </cell>
          <cell r="G98">
            <v>0</v>
          </cell>
          <cell r="H98">
            <v>75</v>
          </cell>
          <cell r="I98">
            <v>3.5129999999999999</v>
          </cell>
          <cell r="J98">
            <v>4.684E-2</v>
          </cell>
        </row>
        <row r="99">
          <cell r="C99" t="str">
            <v>АООТ "Карбонат"</v>
          </cell>
          <cell r="D99" t="str">
            <v>Известняк фракции 60-120 мм.</v>
          </cell>
          <cell r="E99">
            <v>131.25</v>
          </cell>
          <cell r="F99">
            <v>141.40600000000001</v>
          </cell>
          <cell r="G99">
            <v>1.0773790476190477</v>
          </cell>
          <cell r="H99">
            <v>393.75</v>
          </cell>
          <cell r="I99">
            <v>328.91400000000004</v>
          </cell>
          <cell r="J99">
            <v>0.835337142857143</v>
          </cell>
        </row>
        <row r="100">
          <cell r="C100" t="str">
            <v>ООО СП "Бекабад огнеупор".</v>
          </cell>
          <cell r="D100" t="str">
            <v>Опытная партия огнеупорной продукции.</v>
          </cell>
          <cell r="E100">
            <v>32.22</v>
          </cell>
          <cell r="F100">
            <v>39.253</v>
          </cell>
          <cell r="G100">
            <v>1.2182805710738671</v>
          </cell>
          <cell r="H100">
            <v>96.66</v>
          </cell>
          <cell r="I100">
            <v>93.276999999999987</v>
          </cell>
          <cell r="J100">
            <v>0.96500103455410713</v>
          </cell>
        </row>
        <row r="101">
          <cell r="C101" t="str">
            <v>УП "Кунградский содовый завод"</v>
          </cell>
          <cell r="D101" t="str">
            <v>Сода кальцинированная марки "Б" ГОСТ 5100-85.</v>
          </cell>
          <cell r="E101">
            <v>24.594000000000001</v>
          </cell>
          <cell r="F101">
            <v>24.594000000000001</v>
          </cell>
          <cell r="G101">
            <v>25.934000000000001</v>
          </cell>
          <cell r="H101">
            <v>24.594000000000001</v>
          </cell>
          <cell r="I101">
            <v>25.934000000000001</v>
          </cell>
        </row>
        <row r="102">
          <cell r="C102" t="str">
            <v>ОАО "Navoiazot"</v>
          </cell>
          <cell r="D102" t="str">
            <v>Ацетилен пиролизный, гипохлорит натрия.</v>
          </cell>
          <cell r="E102">
            <v>1.7309999999999999</v>
          </cell>
          <cell r="F102">
            <v>0</v>
          </cell>
          <cell r="G102">
            <v>0</v>
          </cell>
          <cell r="H102">
            <v>0</v>
          </cell>
          <cell r="I102">
            <v>1.7309999999999999</v>
          </cell>
        </row>
        <row r="103">
          <cell r="C103" t="str">
            <v>ООО "Сhirchiq Shanxay Plast"</v>
          </cell>
          <cell r="D103" t="str">
            <v>Трубы полиэтиленовые….</v>
          </cell>
          <cell r="E103">
            <v>1.4279999999999999</v>
          </cell>
          <cell r="F103">
            <v>0</v>
          </cell>
          <cell r="G103">
            <v>0</v>
          </cell>
          <cell r="H103">
            <v>4.2839999999999998</v>
          </cell>
          <cell r="I103">
            <v>0</v>
          </cell>
          <cell r="J103">
            <v>0</v>
          </cell>
        </row>
        <row r="104">
          <cell r="C104" t="str">
            <v>ООО "Gauch"</v>
          </cell>
          <cell r="D104" t="str">
            <v>Пуансон (эскиз), уплотнение ПЭО 10.02,03</v>
          </cell>
          <cell r="E104">
            <v>0.58099999999999996</v>
          </cell>
          <cell r="F104">
            <v>0.35</v>
          </cell>
          <cell r="G104">
            <v>0.60240963855421692</v>
          </cell>
          <cell r="H104">
            <v>1.7429999999999999</v>
          </cell>
          <cell r="I104">
            <v>0.35</v>
          </cell>
          <cell r="J104">
            <v>0.20080321285140562</v>
          </cell>
        </row>
        <row r="105">
          <cell r="C105" t="str">
            <v>ЧП "Lider- Texservis"</v>
          </cell>
          <cell r="D105" t="str">
            <v>Запасные части.</v>
          </cell>
          <cell r="E105">
            <v>8.3330000000000002</v>
          </cell>
          <cell r="F105">
            <v>19.43</v>
          </cell>
          <cell r="G105">
            <v>2.3316932677307092</v>
          </cell>
          <cell r="H105">
            <v>24.999000000000002</v>
          </cell>
          <cell r="I105">
            <v>30.880000000000003</v>
          </cell>
          <cell r="J105">
            <v>1.2352494099763991</v>
          </cell>
        </row>
        <row r="106">
          <cell r="C106" t="str">
            <v>ООО "Бекабадцемремонт"</v>
          </cell>
          <cell r="D106" t="str">
            <v>Затравки, грейфер, редуктора, песочница, бочка ролика….</v>
          </cell>
          <cell r="E106">
            <v>25.486999999999998</v>
          </cell>
          <cell r="F106">
            <v>54.53</v>
          </cell>
          <cell r="G106">
            <v>2.1395221093106289</v>
          </cell>
          <cell r="H106">
            <v>76.459000000000003</v>
          </cell>
          <cell r="I106">
            <v>82.25</v>
          </cell>
          <cell r="J106">
            <v>1.0757399390523026</v>
          </cell>
        </row>
        <row r="107">
          <cell r="C107" t="str">
            <v>ЧПКФ "Фарух"</v>
          </cell>
          <cell r="D107" t="str">
            <v>Капремонт центробежных насосов 12НДС, 16НДН, 20НДС, 20Д-6.</v>
          </cell>
          <cell r="E107">
            <v>22.919</v>
          </cell>
          <cell r="F107">
            <v>22.919</v>
          </cell>
          <cell r="G107">
            <v>49.010000000000005</v>
          </cell>
          <cell r="H107">
            <v>11.667</v>
          </cell>
          <cell r="I107">
            <v>49.010000000000005</v>
          </cell>
          <cell r="J107">
            <v>4.2007371217965206</v>
          </cell>
        </row>
        <row r="108">
          <cell r="C108" t="str">
            <v>ООО "Бекабад-газ-электро-сантех"</v>
          </cell>
          <cell r="D108" t="str">
            <v>Ремонт и монтаж газового оборуд. ГРП, электрооб. и т.д.</v>
          </cell>
          <cell r="E108">
            <v>4</v>
          </cell>
          <cell r="F108">
            <v>0</v>
          </cell>
          <cell r="G108">
            <v>0</v>
          </cell>
          <cell r="H108">
            <v>0</v>
          </cell>
          <cell r="I108">
            <v>4</v>
          </cell>
        </row>
        <row r="109">
          <cell r="C109" t="str">
            <v>QPK "Electro-Qurilish-Montaj-Tarmoq"</v>
          </cell>
          <cell r="D109" t="str">
            <v>Стройработы по монтажу ОРУ 220-110кВ….</v>
          </cell>
        </row>
        <row r="110">
          <cell r="C110" t="str">
            <v>МП "Гидромехсервис"</v>
          </cell>
          <cell r="D110" t="str">
            <v>Капремонт гидрав.узлов, агрегатов, механ., технол. оборуд..</v>
          </cell>
          <cell r="E110">
            <v>1.25</v>
          </cell>
          <cell r="F110">
            <v>1.25</v>
          </cell>
          <cell r="G110">
            <v>4.0979999999999999</v>
          </cell>
          <cell r="H110">
            <v>1.25</v>
          </cell>
          <cell r="I110">
            <v>4.0979999999999999</v>
          </cell>
        </row>
        <row r="111">
          <cell r="C111" t="str">
            <v>УП "Кунградский содовый завод"</v>
          </cell>
          <cell r="D111" t="str">
            <v>Щебень из известковой породы фракции 50-100мм.</v>
          </cell>
          <cell r="E111">
            <v>35.856000000000002</v>
          </cell>
          <cell r="F111">
            <v>0</v>
          </cell>
          <cell r="G111">
            <v>0</v>
          </cell>
          <cell r="H111">
            <v>107.56800000000001</v>
          </cell>
          <cell r="I111">
            <v>0</v>
          </cell>
          <cell r="J111">
            <v>0</v>
          </cell>
        </row>
        <row r="112">
          <cell r="C112" t="str">
            <v>ГП "Навоийский ГМК"</v>
          </cell>
          <cell r="D112" t="str">
            <v>Песок формовочный кварцевый для литейного производства.</v>
          </cell>
          <cell r="E112">
            <v>8.2059999999999995</v>
          </cell>
          <cell r="F112">
            <v>0</v>
          </cell>
          <cell r="G112">
            <v>0</v>
          </cell>
          <cell r="H112">
            <v>24.617000000000001</v>
          </cell>
          <cell r="I112">
            <v>0</v>
          </cell>
          <cell r="J112">
            <v>0</v>
          </cell>
        </row>
        <row r="113">
          <cell r="C113" t="str">
            <v>ПО НМЗ "Навоийский ГМК"</v>
          </cell>
          <cell r="D113" t="str">
            <v>Станок токарный 1М63.</v>
          </cell>
          <cell r="E113">
            <v>58</v>
          </cell>
          <cell r="F113">
            <v>0</v>
          </cell>
          <cell r="G113">
            <v>0</v>
          </cell>
          <cell r="H113">
            <v>58</v>
          </cell>
          <cell r="I113">
            <v>0</v>
          </cell>
          <cell r="J113">
            <v>0</v>
          </cell>
        </row>
        <row r="114">
          <cell r="C114" t="str">
            <v>МЧЖ "Андижон мойлаш материаллари"</v>
          </cell>
          <cell r="D114" t="str">
            <v>Смазка "Ансол", солидол жировой.</v>
          </cell>
          <cell r="E114">
            <v>0.63300000000000001</v>
          </cell>
          <cell r="F114">
            <v>0</v>
          </cell>
          <cell r="G114">
            <v>0</v>
          </cell>
          <cell r="H114">
            <v>1.899</v>
          </cell>
          <cell r="I114">
            <v>0</v>
          </cell>
          <cell r="J114">
            <v>0</v>
          </cell>
        </row>
        <row r="115">
          <cell r="C115" t="str">
            <v>МЦСИИ</v>
          </cell>
          <cell r="D115" t="str">
            <v>Разработка и внедрение АСУ электрооборуд…</v>
          </cell>
        </row>
        <row r="116">
          <cell r="C116" t="str">
            <v>ООО "Avto Asia Sam Service"</v>
          </cell>
          <cell r="D116" t="str">
            <v>Поставка самосвала TGS 33.360 6х4.</v>
          </cell>
        </row>
        <row r="117">
          <cell r="C117" t="str">
            <v>ООО "Avtoimpeks"</v>
          </cell>
          <cell r="D117" t="str">
            <v>Мидибус SAZ NP 21.</v>
          </cell>
          <cell r="E117">
            <v>58.45</v>
          </cell>
          <cell r="F117">
            <v>0</v>
          </cell>
          <cell r="G117">
            <v>0</v>
          </cell>
          <cell r="H117">
            <v>0</v>
          </cell>
          <cell r="I117">
            <v>58.45</v>
          </cell>
        </row>
        <row r="118">
          <cell r="C118" t="str">
            <v>ООО "Mashimport"</v>
          </cell>
          <cell r="D118" t="str">
            <v>Фильтры масляные, топливные…</v>
          </cell>
          <cell r="E118">
            <v>0.245</v>
          </cell>
          <cell r="F118">
            <v>0</v>
          </cell>
          <cell r="G118">
            <v>0</v>
          </cell>
          <cell r="H118">
            <v>0.73499999999999999</v>
          </cell>
          <cell r="I118">
            <v>0</v>
          </cell>
          <cell r="J118">
            <v>0</v>
          </cell>
        </row>
        <row r="119">
          <cell r="C119" t="str">
            <v>СП "Автотракторадиатор"</v>
          </cell>
          <cell r="D119" t="str">
            <v>Радиаторы…</v>
          </cell>
          <cell r="E119">
            <v>0.97799999999999998</v>
          </cell>
          <cell r="F119">
            <v>0</v>
          </cell>
          <cell r="G119">
            <v>0</v>
          </cell>
          <cell r="H119">
            <v>0</v>
          </cell>
          <cell r="I119">
            <v>0.97799999999999998</v>
          </cell>
        </row>
        <row r="120">
          <cell r="C120" t="str">
            <v>МЧЖ "Global auto trading"</v>
          </cell>
          <cell r="D120" t="str">
            <v>АКБ Classik 6СТ-190АЗ.</v>
          </cell>
          <cell r="E120">
            <v>16.843</v>
          </cell>
          <cell r="F120">
            <v>0</v>
          </cell>
          <cell r="G120">
            <v>0</v>
          </cell>
          <cell r="H120">
            <v>0</v>
          </cell>
          <cell r="I120">
            <v>16.843</v>
          </cell>
        </row>
        <row r="121">
          <cell r="C121" t="str">
            <v>СП ООО "Elif tehnik"</v>
          </cell>
          <cell r="D121" t="str">
            <v>Тормозные колодки, накладки тормозные…</v>
          </cell>
        </row>
        <row r="122">
          <cell r="C122" t="str">
            <v>ООО "Новатор"</v>
          </cell>
          <cell r="D122" t="str">
            <v>Автотракторные запчасти.</v>
          </cell>
          <cell r="E122">
            <v>0.41699999999999998</v>
          </cell>
          <cell r="F122">
            <v>0</v>
          </cell>
          <cell r="G122">
            <v>0</v>
          </cell>
          <cell r="H122">
            <v>1.2469999999999999</v>
          </cell>
          <cell r="I122">
            <v>0</v>
          </cell>
          <cell r="J122">
            <v>0</v>
          </cell>
        </row>
        <row r="123">
          <cell r="C123" t="str">
            <v>ООО СП "Toshafus"</v>
          </cell>
          <cell r="D123" t="str">
            <v>Топливный насос для автомобиля "Nexia", "Matiz".</v>
          </cell>
          <cell r="E123">
            <v>0.13800000000000001</v>
          </cell>
          <cell r="F123">
            <v>0</v>
          </cell>
          <cell r="G123">
            <v>0</v>
          </cell>
          <cell r="H123">
            <v>0.13800000000000001</v>
          </cell>
          <cell r="I123">
            <v>0</v>
          </cell>
          <cell r="J123">
            <v>0</v>
          </cell>
        </row>
        <row r="124">
          <cell r="C124" t="str">
            <v>ООО "Automega motors"</v>
          </cell>
          <cell r="D124" t="str">
            <v>Техобслуживание автомобилей…</v>
          </cell>
          <cell r="E124">
            <v>4.0629999999999997</v>
          </cell>
          <cell r="F124">
            <v>0</v>
          </cell>
          <cell r="G124">
            <v>0</v>
          </cell>
          <cell r="H124">
            <v>0</v>
          </cell>
          <cell r="I124">
            <v>4.0629999999999997</v>
          </cell>
        </row>
        <row r="125">
          <cell r="C125" t="str">
            <v>ООО "Бекобод-Автосавдо"</v>
          </cell>
          <cell r="D125" t="str">
            <v>Техобслуживание легковых автомобилей…</v>
          </cell>
          <cell r="E125">
            <v>5</v>
          </cell>
          <cell r="F125">
            <v>0</v>
          </cell>
          <cell r="G125">
            <v>0</v>
          </cell>
          <cell r="H125">
            <v>5</v>
          </cell>
          <cell r="I125">
            <v>0</v>
          </cell>
          <cell r="J125">
            <v>0</v>
          </cell>
        </row>
        <row r="126">
          <cell r="C126" t="str">
            <v>ЧП "Edoglass-servis"</v>
          </cell>
          <cell r="D126" t="str">
            <v>Изготовление и установка автостекол.</v>
          </cell>
        </row>
        <row r="127">
          <cell r="C127" t="str">
            <v>ООО "Ташкочавто"</v>
          </cell>
          <cell r="D127" t="str">
            <v>Техобслуживание и ремонт автомобилей.</v>
          </cell>
          <cell r="E127">
            <v>0.34899999999999998</v>
          </cell>
          <cell r="F127">
            <v>0.34899999999999998</v>
          </cell>
          <cell r="G127">
            <v>0</v>
          </cell>
          <cell r="H127">
            <v>0</v>
          </cell>
          <cell r="I127">
            <v>0.82299999999999995</v>
          </cell>
        </row>
        <row r="128">
          <cell r="C128" t="str">
            <v>ООО "Автомарказ ГАЗ"</v>
          </cell>
          <cell r="D128" t="str">
            <v>Техобслуживание и ремонт автомобилей.</v>
          </cell>
          <cell r="E128">
            <v>5</v>
          </cell>
          <cell r="F128">
            <v>5</v>
          </cell>
          <cell r="G128">
            <v>0.61699999999999999</v>
          </cell>
          <cell r="H128">
            <v>5</v>
          </cell>
          <cell r="I128">
            <v>0.61699999999999999</v>
          </cell>
        </row>
        <row r="129">
          <cell r="C129" t="str">
            <v>ОАО "Алгоритм"</v>
          </cell>
          <cell r="D129" t="str">
            <v>Счетчики электроэнергии в ассортименте и холодильники.</v>
          </cell>
          <cell r="E129">
            <v>1.25</v>
          </cell>
          <cell r="F129">
            <v>0</v>
          </cell>
          <cell r="G129">
            <v>0</v>
          </cell>
          <cell r="H129">
            <v>1.25</v>
          </cell>
          <cell r="I129">
            <v>0</v>
          </cell>
          <cell r="J129">
            <v>0</v>
          </cell>
        </row>
        <row r="130">
          <cell r="C130" t="str">
            <v>ОАО "BERAD TEKS"</v>
          </cell>
          <cell r="D130" t="str">
            <v>Ткань х/б, фильтродиагональ….</v>
          </cell>
          <cell r="E130">
            <v>7.8330000000000002</v>
          </cell>
          <cell r="F130">
            <v>0</v>
          </cell>
          <cell r="G130">
            <v>0</v>
          </cell>
          <cell r="H130">
            <v>23.499000000000002</v>
          </cell>
          <cell r="I130">
            <v>0</v>
          </cell>
          <cell r="J130">
            <v>0</v>
          </cell>
        </row>
        <row r="131">
          <cell r="C131" t="str">
            <v>ООО СП "PANA"</v>
          </cell>
          <cell r="D131" t="str">
            <v>Мотоцикл трехколесный грузовой "Мунис".</v>
          </cell>
        </row>
        <row r="132">
          <cell r="C132" t="str">
            <v>ОАО "Алмалыкский ГМК"</v>
          </cell>
          <cell r="D132" t="str">
            <v>Серная кислота техническая ГОСТ 2184.</v>
          </cell>
          <cell r="E132">
            <v>4.5629999999999997</v>
          </cell>
          <cell r="F132">
            <v>4.5629999999999997</v>
          </cell>
          <cell r="G132">
            <v>0</v>
          </cell>
          <cell r="H132">
            <v>4.5629999999999997</v>
          </cell>
        </row>
        <row r="133">
          <cell r="C133" t="str">
            <v>ООО "DS-FILTR"</v>
          </cell>
          <cell r="D133" t="str">
            <v>Автомобильные фильтры.</v>
          </cell>
          <cell r="E133">
            <v>1</v>
          </cell>
          <cell r="F133">
            <v>1</v>
          </cell>
          <cell r="G133">
            <v>6.1829999999999998</v>
          </cell>
          <cell r="H133">
            <v>1</v>
          </cell>
          <cell r="I133">
            <v>6.1829999999999998</v>
          </cell>
        </row>
        <row r="134">
          <cell r="C134" t="str">
            <v>ООО КТБ "Avtosozlash"</v>
          </cell>
          <cell r="D134" t="str">
            <v>Установка газобалонного оборудования для работы на СПГ ГАЗ-31029.</v>
          </cell>
          <cell r="E134">
            <v>9.9459999999999997</v>
          </cell>
          <cell r="F134">
            <v>9.9459999999999997</v>
          </cell>
          <cell r="G134">
            <v>0</v>
          </cell>
          <cell r="H134">
            <v>0</v>
          </cell>
          <cell r="I134">
            <v>19.545999999999999</v>
          </cell>
        </row>
        <row r="135">
          <cell r="C135" t="str">
            <v>Комбинат общест. Питания АПО "УМК"</v>
          </cell>
          <cell r="D135" t="str">
            <v>Организация общественного питания.</v>
          </cell>
          <cell r="E135">
            <v>250</v>
          </cell>
          <cell r="F135">
            <v>369</v>
          </cell>
          <cell r="G135">
            <v>1.476</v>
          </cell>
          <cell r="H135">
            <v>750</v>
          </cell>
          <cell r="I135">
            <v>719</v>
          </cell>
          <cell r="J135">
            <v>0.95866666666666667</v>
          </cell>
        </row>
        <row r="136">
          <cell r="C136" t="str">
            <v>ООО "Бекабад Парранда"</v>
          </cell>
          <cell r="D136" t="str">
            <v>Поставка яиц куриных.</v>
          </cell>
          <cell r="E136">
            <v>1.9</v>
          </cell>
          <cell r="F136">
            <v>0</v>
          </cell>
          <cell r="G136">
            <v>0</v>
          </cell>
          <cell r="H136">
            <v>5.6999999999999993</v>
          </cell>
          <cell r="I136">
            <v>0</v>
          </cell>
          <cell r="J136">
            <v>0</v>
          </cell>
        </row>
        <row r="137">
          <cell r="C137" t="str">
            <v>ООО "Tashdrobmash"</v>
          </cell>
          <cell r="D137" t="str">
            <v>Поставка кварцита.</v>
          </cell>
          <cell r="E137">
            <v>1.5</v>
          </cell>
          <cell r="F137">
            <v>0</v>
          </cell>
          <cell r="G137">
            <v>0</v>
          </cell>
          <cell r="H137">
            <v>4.5</v>
          </cell>
          <cell r="I137">
            <v>0</v>
          </cell>
          <cell r="J137">
            <v>0</v>
          </cell>
        </row>
        <row r="138">
          <cell r="C138" t="str">
            <v>ООО "ASU Technology"</v>
          </cell>
          <cell r="D138" t="str">
            <v>Работы по модернизации распределительных подстанций ОАО "УМК".</v>
          </cell>
          <cell r="E138">
            <v>1.25</v>
          </cell>
          <cell r="F138">
            <v>1.25</v>
          </cell>
          <cell r="G138">
            <v>0</v>
          </cell>
          <cell r="H138">
            <v>1.25</v>
          </cell>
        </row>
        <row r="139">
          <cell r="C139" t="str">
            <v>ООО "Stekloplastik"</v>
          </cell>
          <cell r="D139" t="str">
            <v>Товар согласно приложения.</v>
          </cell>
          <cell r="E139">
            <v>0.83299999999999996</v>
          </cell>
          <cell r="F139">
            <v>0</v>
          </cell>
          <cell r="G139">
            <v>0</v>
          </cell>
          <cell r="H139">
            <v>2.4989999999999997</v>
          </cell>
          <cell r="I139">
            <v>0</v>
          </cell>
          <cell r="J139">
            <v>0</v>
          </cell>
        </row>
        <row r="140">
          <cell r="C140" t="str">
            <v>ООО "Mediz AG"</v>
          </cell>
          <cell r="D140" t="str">
            <v>Продукция.</v>
          </cell>
          <cell r="E140">
            <v>0.41599999999999998</v>
          </cell>
          <cell r="F140">
            <v>0</v>
          </cell>
          <cell r="G140">
            <v>0</v>
          </cell>
          <cell r="H140">
            <v>1.248</v>
          </cell>
          <cell r="I140">
            <v>0</v>
          </cell>
          <cell r="J140">
            <v>0</v>
          </cell>
        </row>
        <row r="141">
          <cell r="C141" t="str">
            <v>УП "ЭЛЕРЕМ"</v>
          </cell>
          <cell r="D141" t="str">
            <v>Провод медный обмоточный марки ПСД-Л и ПЭТВ-2.</v>
          </cell>
          <cell r="E141">
            <v>0.85</v>
          </cell>
          <cell r="F141">
            <v>0</v>
          </cell>
          <cell r="G141">
            <v>0</v>
          </cell>
          <cell r="H141">
            <v>0.85</v>
          </cell>
          <cell r="I141">
            <v>0</v>
          </cell>
          <cell r="J141">
            <v>0</v>
          </cell>
        </row>
        <row r="142">
          <cell r="C142" t="str">
            <v>ООО Намуна</v>
          </cell>
          <cell r="D142" t="str">
            <v>ткань диогональ,бязь отбеленная</v>
          </cell>
          <cell r="E142">
            <v>1.766</v>
          </cell>
          <cell r="F142">
            <v>53.500999999999998</v>
          </cell>
          <cell r="G142">
            <v>30.295016987542468</v>
          </cell>
          <cell r="H142">
            <v>5.298</v>
          </cell>
          <cell r="I142">
            <v>64.308999999999997</v>
          </cell>
          <cell r="J142">
            <v>12.138354095885239</v>
          </cell>
        </row>
        <row r="143">
          <cell r="C143" t="str">
            <v>ЧФ Хикмат ХХ1</v>
          </cell>
          <cell r="D143" t="str">
            <v>ботинки рабочие</v>
          </cell>
          <cell r="E143">
            <v>0.83799999999999997</v>
          </cell>
          <cell r="F143">
            <v>0</v>
          </cell>
          <cell r="G143">
            <v>0</v>
          </cell>
          <cell r="H143">
            <v>2.5139999999999998</v>
          </cell>
          <cell r="I143">
            <v>0</v>
          </cell>
          <cell r="J143">
            <v>0</v>
          </cell>
        </row>
        <row r="144">
          <cell r="C144" t="str">
            <v>ЧФ Хикмат ХХ2</v>
          </cell>
          <cell r="D144" t="str">
            <v>сапоги кирзовые рабочие</v>
          </cell>
          <cell r="E144">
            <v>0.26300000000000001</v>
          </cell>
          <cell r="F144">
            <v>0</v>
          </cell>
          <cell r="G144">
            <v>0</v>
          </cell>
          <cell r="H144">
            <v>0.78900000000000003</v>
          </cell>
          <cell r="I144">
            <v>0</v>
          </cell>
          <cell r="J144">
            <v>0</v>
          </cell>
        </row>
        <row r="145">
          <cell r="C145" t="str">
            <v>ООО "Сhirchiq Shanxay Plast"</v>
          </cell>
          <cell r="D145" t="str">
            <v>Трубы полиэтиленовые….</v>
          </cell>
          <cell r="E145">
            <v>4.5</v>
          </cell>
          <cell r="F145">
            <v>0</v>
          </cell>
          <cell r="G145">
            <v>0</v>
          </cell>
          <cell r="H145">
            <v>4.5</v>
          </cell>
        </row>
      </sheetData>
      <sheetData sheetId="3"/>
      <sheetData sheetId="4" refreshError="1"/>
      <sheetData sheetId="5">
        <row r="12">
          <cell r="C12" t="str">
            <v>ООО "Tash-Kva-Transservis"</v>
          </cell>
        </row>
      </sheetData>
      <sheetData sheetId="6">
        <row r="12">
          <cell r="C12" t="str">
            <v>ООО "Tash-Kva-Transservis"</v>
          </cell>
        </row>
      </sheetData>
      <sheetData sheetId="7">
        <row r="12">
          <cell r="C12" t="str">
            <v>ООО "Tash-Kva-Transservis"</v>
          </cell>
        </row>
      </sheetData>
      <sheetData sheetId="8" refreshError="1"/>
      <sheetData sheetId="9">
        <row r="12">
          <cell r="C12">
            <v>3046502962603</v>
          </cell>
        </row>
      </sheetData>
      <sheetData sheetId="10">
        <row r="12">
          <cell r="C12">
            <v>3046502962603</v>
          </cell>
        </row>
      </sheetData>
      <sheetData sheetId="11" refreshError="1"/>
      <sheetData sheetId="12" refreshError="1"/>
      <sheetData sheetId="13">
        <row r="12">
          <cell r="C12" t="str">
            <v>ООО "Tash-Kva-Transservis"</v>
          </cell>
        </row>
      </sheetData>
      <sheetData sheetId="14">
        <row r="12">
          <cell r="C12" t="str">
            <v>ООО "Tash-Kva-Transservis"</v>
          </cell>
        </row>
      </sheetData>
      <sheetData sheetId="15">
        <row r="12">
          <cell r="C12">
            <v>3046502962603</v>
          </cell>
        </row>
      </sheetData>
      <sheetData sheetId="16">
        <row r="12">
          <cell r="C12">
            <v>3046502962603</v>
          </cell>
        </row>
      </sheetData>
      <sheetData sheetId="17" refreshError="1"/>
      <sheetData sheetId="18">
        <row r="12">
          <cell r="C12" t="str">
            <v>ООО "Tash-Kva-Transservis"</v>
          </cell>
        </row>
      </sheetData>
      <sheetData sheetId="19">
        <row r="12">
          <cell r="C12">
            <v>3046502962603</v>
          </cell>
        </row>
      </sheetData>
      <sheetData sheetId="20">
        <row r="12">
          <cell r="C12" t="str">
            <v>ООО "Tash-Kva-Transservis"</v>
          </cell>
        </row>
      </sheetData>
      <sheetData sheetId="21">
        <row r="12">
          <cell r="C12" t="str">
            <v>ООО "Tash-Kva-Transservis"</v>
          </cell>
        </row>
      </sheetData>
      <sheetData sheetId="22">
        <row r="12">
          <cell r="C12" t="str">
            <v>ООО "Tash-Kva-Transservis"</v>
          </cell>
        </row>
      </sheetData>
      <sheetData sheetId="23">
        <row r="12">
          <cell r="C12" t="str">
            <v>ООО "Tash-Kva-Transservis"</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Ёг рус"/>
      <sheetName val="АКЦИЗ рус"/>
      <sheetName val="АКЦИЗ"/>
      <sheetName val="янв"/>
      <sheetName val="фев"/>
      <sheetName val="март"/>
      <sheetName val="апр"/>
      <sheetName val="май"/>
      <sheetName val="июнь"/>
      <sheetName val="июль"/>
      <sheetName val="авг"/>
      <sheetName val="Сент"/>
      <sheetName val="Окт"/>
      <sheetName val="Ноя"/>
      <sheetName val="c"/>
      <sheetName val="оборот"/>
      <sheetName val="Зан-ть(р-ны)"/>
      <sheetName val="Фориш 2003"/>
      <sheetName val="Ёг_рус"/>
      <sheetName val="АКЦИЗ_рус"/>
      <sheetName val="Фориш_2003"/>
      <sheetName val="Results"/>
      <sheetName val="Prog. rost tarifov"/>
      <sheetName val="для ГАКа"/>
      <sheetName val="отчет_ЁГ_2003"/>
      <sheetName val="Доход 2008"/>
      <sheetName val="Варианты"/>
      <sheetName val="Лист1 (2)"/>
      <sheetName val="База 23.10.2020"/>
      <sheetName val="Алохида"/>
      <sheetName val="график"/>
      <sheetName val="режа"/>
      <sheetName val="06.01.2014"/>
      <sheetName val="tab 19"/>
      <sheetName val="Ёг_рус1"/>
      <sheetName val="АКЦИЗ_рус1"/>
      <sheetName val="Фориш_20031"/>
      <sheetName val="Prog__rost_tarifov"/>
      <sheetName val="для_ГАКа"/>
      <sheetName val="Доход_2008"/>
      <sheetName val="Лист1_(2)"/>
      <sheetName val="База_23_10_2020"/>
      <sheetName val="06_01_2014"/>
      <sheetName val="Тегишилмасин"/>
      <sheetName val="БД"/>
      <sheetName val="Ер Ресурс"/>
      <sheetName val="ЁСТЗ рўйхати"/>
      <sheetName val="Ёг_рус2"/>
      <sheetName val="АКЦИЗ_рус2"/>
      <sheetName val="Фориш_20032"/>
      <sheetName val="для_ГАКа1"/>
      <sheetName val="Prog__rost_tarifov1"/>
      <sheetName val="Доход_20081"/>
      <sheetName val="Лист1_(2)1"/>
      <sheetName val="База_23_10_20201"/>
      <sheetName val="06_01_20141"/>
      <sheetName val="tab_19"/>
      <sheetName val="капитал_расчет"/>
      <sheetName val="Платёжка"/>
      <sheetName val="зарплата"/>
      <sheetName val="нормы на энергоресурсы"/>
      <sheetName val="нормы_остатков"/>
      <sheetName val="параметры отбора"/>
      <sheetName val="план переработки"/>
      <sheetName val="PRIVATE"/>
      <sheetName val="sheet1"/>
      <sheetName val="реестр декабрь"/>
      <sheetName val="Ёг_рус3"/>
      <sheetName val="АКЦИЗ_рус3"/>
      <sheetName val="Фориш_20033"/>
      <sheetName val="Prog__rost_tarifov2"/>
      <sheetName val="для_ГАКа2"/>
      <sheetName val="Доход_20082"/>
      <sheetName val="Лист1_(2)2"/>
      <sheetName val="База_23_10_20202"/>
      <sheetName val="06_01_20142"/>
      <sheetName val="tab_191"/>
      <sheetName val="Ер_Ресурс"/>
      <sheetName val="ЁСТЗ_рўйхати"/>
      <sheetName val="нормы_на_энергоресурсы"/>
      <sheetName val="параметры_отбора"/>
      <sheetName val="план_переработки"/>
      <sheetName val="реестр_декабрь"/>
      <sheetName val="Q2"/>
      <sheetName val="Курс"/>
      <sheetName val="Топливо-энергия"/>
      <sheetName val="для сравнения стар"/>
      <sheetName val="2 илова"/>
      <sheetName val="3 илова"/>
      <sheetName val="Счет-Фактура"/>
      <sheetName val="Индексация цен"/>
      <sheetName val="Data input"/>
      <sheetName val="#ССЫЛКА"/>
      <sheetName val="진행 DAT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2 доход-вариант с формулой"/>
      <sheetName val="мероприятия"/>
      <sheetName val="Oglavlenie"/>
      <sheetName val="фев"/>
      <sheetName val="ИСХОД. ДАННЫЕ"/>
      <sheetName val="Варианты"/>
      <sheetName val="2_доход-вариант_с_формулой"/>
      <sheetName val="2_доход-вариант_с_формулой1"/>
      <sheetName val="2_доход-вариант_с_формулой2"/>
      <sheetName val="анализ_brendt (шаблон)"/>
      <sheetName val="Настройки"/>
      <sheetName val="оборотка_давалч"/>
      <sheetName val="оборотка_толлинг"/>
      <sheetName val="параметры_процессов"/>
      <sheetName val="справочник"/>
      <sheetName val="курс"/>
      <sheetName val="g1"/>
      <sheetName val="Возд."/>
      <sheetName val="режа"/>
      <sheetName val="Кисл."/>
      <sheetName val="Тех.вода"/>
      <sheetName val="Исходные данные"/>
      <sheetName val="экспорт"/>
      <sheetName val="PV6 3.5L LX5 GMX170"/>
      <sheetName val="Общая"/>
      <sheetName val="Фориш 2003"/>
      <sheetName val="МФО руйхат"/>
      <sheetName val="кассак бюджет"/>
      <sheetName val="2_доход-вариант_с_формулой3"/>
      <sheetName val="2_доход-вариант_с_формулой4"/>
      <sheetName val="xlr_norangesheet"/>
      <sheetName val="ЦТТ"/>
      <sheetName val="к.смета"/>
      <sheetName val="j(priv.cap)"/>
      <sheetName val="Changes in Equity"/>
      <sheetName val="36-3"/>
      <sheetName val="остаток"/>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refreshError="1"/>
      <sheetData sheetId="36" refreshError="1"/>
      <sheetData sheetId="3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Т-1"/>
      <sheetName val="Т-1А"/>
      <sheetName val="Т1б"/>
      <sheetName val="т2"/>
      <sheetName val="Т1В"/>
      <sheetName val="Т2 "/>
      <sheetName val="Т2А "/>
      <sheetName val="Т2Б "/>
      <sheetName val="Т2В"/>
      <sheetName val="Т2Г"/>
      <sheetName val="Т3"/>
      <sheetName val="Т4"/>
      <sheetName val="Т5"/>
      <sheetName val="Т6"/>
      <sheetName val="Т7"/>
      <sheetName val="Т8"/>
      <sheetName val="Т9 "/>
      <sheetName val="т10"/>
      <sheetName val="Т11 "/>
      <sheetName val="Т11А "/>
      <sheetName val="Т12 "/>
      <sheetName val="Т13 "/>
      <sheetName val="Т-14 "/>
      <sheetName val="т15 (2)"/>
      <sheetName val="Т14А "/>
      <sheetName val="Т15 "/>
      <sheetName val="Т16А "/>
      <sheetName val="Т16Б "/>
      <sheetName val="Т16В "/>
      <sheetName val="Т16Г"/>
      <sheetName val="Т16Д "/>
      <sheetName val="Т17"/>
      <sheetName val="т9"/>
      <sheetName val="T18"/>
      <sheetName val="Т19"/>
      <sheetName val="Т-9-лизин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Уюшмага 2-Ф"/>
      <sheetName val="уюшмага10,09 холатига"/>
      <sheetName val="Жами свод"/>
      <sheetName val="Уюшмага Форма-2"/>
      <sheetName val="Уюшмага Ж10,09"/>
      <sheetName val="Зан-ть(р-ны)"/>
      <sheetName val="ТАБ№2"/>
      <sheetName val="s"/>
      <sheetName val="Гай пахта"/>
      <sheetName val="Уюшмага_2-Ф"/>
      <sheetName val="уюшмага10,09_холатига"/>
      <sheetName val="Жами_свод"/>
      <sheetName val="Уюшмага_Форма-2"/>
      <sheetName val="Уюшмага_Ж10,09"/>
      <sheetName val="Гай_пахта"/>
      <sheetName val="Массив"/>
      <sheetName val="Нарх"/>
      <sheetName val="Пункт"/>
      <sheetName val="Уюшмага_2-Ф1"/>
      <sheetName val="уюшмага10,09_холатига1"/>
      <sheetName val="Жами_свод1"/>
      <sheetName val="Уюшмага_Форма-21"/>
      <sheetName val="Уюшмага_Ж10,091"/>
      <sheetName val="Гай_пахта1"/>
      <sheetName val="Фориш 2003"/>
      <sheetName val="Абдумуродга_охи"/>
      <sheetName val="коэф роста"/>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sheetData sheetId="11"/>
      <sheetData sheetId="12"/>
      <sheetData sheetId="13"/>
      <sheetData sheetId="14"/>
      <sheetData sheetId="15"/>
      <sheetData sheetId="16" refreshError="1"/>
      <sheetData sheetId="17" refreshError="1"/>
      <sheetData sheetId="18" refreshError="1"/>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Текуш ремонт"/>
      <sheetName val="Свод затрат"/>
      <sheetName val="Свод "/>
      <sheetName val="Импорт тол"/>
      <sheetName val="Собст сорт"/>
      <sheetName val="Сорт 1"/>
      <sheetName val="Шары"/>
      <sheetName val="Катан"/>
      <sheetName val="на тонну_2010"/>
      <sheetName val="на весь объем_2010"/>
      <sheetName val="на весь объем_сорт_шары"/>
      <sheetName val="Реал.тов"/>
      <sheetName val=" Расх. эл.09"/>
      <sheetName val=" Расх. газ-09"/>
      <sheetName val="Бенз.Диз.Матер."/>
      <sheetName val="Фот"/>
      <sheetName val="Амортизация (2)"/>
      <sheetName val="План себст"/>
      <sheetName val="Металлолом"/>
      <sheetName val="Осн.пок"/>
      <sheetName val="дивиденды"/>
      <sheetName val="Расх пер УМЗ"/>
      <sheetName val="Расход периода"/>
      <sheetName val="Себ толлинг"/>
      <sheetName val="кол-во"/>
      <sheetName val="кол-во (2)"/>
      <sheetName val="БАЛАНС"/>
      <sheetName val="спц 2"/>
      <sheetName val="сорт"/>
      <sheetName val="Сорт Импорт"/>
      <sheetName val="Собств"/>
      <sheetName val="перекат"/>
      <sheetName val="по стану"/>
      <sheetName val="тек.рем."/>
      <sheetName val="смен.об."/>
      <sheetName val="трансп."/>
      <sheetName val="пар от СИО"/>
      <sheetName val="круг12б"/>
      <sheetName val="катанка"/>
      <sheetName val="спц1 сорт"/>
      <sheetName val="кальк"/>
      <sheetName val=" по стану"/>
      <sheetName val="тек рем"/>
      <sheetName val="прочие рас"/>
      <sheetName val="транс"/>
      <sheetName val="всего спц1"/>
      <sheetName val="Шары "/>
      <sheetName val="спц1 шары"/>
      <sheetName val="калькул"/>
      <sheetName val="по стану "/>
      <sheetName val="тек ремонт"/>
      <sheetName val="прочие"/>
      <sheetName val="транспорт"/>
      <sheetName val="спц1 шар 40"/>
      <sheetName val=" калькул"/>
      <sheetName val=" постану "/>
      <sheetName val=" тек рем"/>
      <sheetName val="почие, расх"/>
      <sheetName val="  транспорт"/>
      <sheetName val="спц1 шар 120"/>
      <sheetName val="кальку "/>
      <sheetName val=" по  стану"/>
      <sheetName val="тек рем."/>
      <sheetName val="почие расх"/>
      <sheetName val=" транспорт"/>
      <sheetName val="ALL"/>
      <sheetName val="Э.титул"/>
      <sheetName val="Э.кальк"/>
      <sheetName val="Э.кальк Свод"/>
      <sheetName val="Э.Импорт"/>
      <sheetName val="Э.Собств"/>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Импорт"/>
      <sheetName val="К.Собст"/>
      <sheetName val="К.текущ"/>
      <sheetName val="атц"/>
      <sheetName val="ждц"/>
      <sheetName val="энергетический"/>
      <sheetName val="ккц"/>
      <sheetName val="цсип"/>
      <sheetName val="всего"/>
      <sheetName val="з упр"/>
      <sheetName val="омтс"/>
      <sheetName val="вво"/>
      <sheetName val="цлм"/>
      <sheetName val="вц"/>
      <sheetName val="цлк"/>
      <sheetName val="ппа"/>
      <sheetName val="связь"/>
      <sheetName val="прочее"/>
      <sheetName val="ЭнРЦ"/>
      <sheetName val="ЭлРЦ"/>
      <sheetName val="Э Т Л "/>
      <sheetName val="КИПиА"/>
      <sheetName val="ЦЛАМ"/>
      <sheetName val="РМЦ"/>
      <sheetName val="ЦРМП"/>
      <sheetName val="ЦРМО"/>
      <sheetName val="спецмолоко"/>
      <sheetName val="зарплата"/>
      <sheetName val="зарплата (2)"/>
      <sheetName val="зарплата (3)"/>
      <sheetName val="зарплата ОТК"/>
      <sheetName val="амортизаци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курс"/>
      <sheetName val="ИСХОД. ДАННЫЕ"/>
      <sheetName val="СВОД_расш"/>
      <sheetName val="Общ"/>
      <sheetName val="мест_тол"/>
      <sheetName val="собст_сорт"/>
      <sheetName val="импорт_тол"/>
      <sheetName val="СПЦ-1_сорт"/>
      <sheetName val="катанк"/>
      <sheetName val="шар"/>
      <sheetName val="Свод затрат"/>
      <sheetName val="Свод "/>
      <sheetName val="мест тол "/>
      <sheetName val="Импорт тол"/>
      <sheetName val="Собст сорт"/>
      <sheetName val="Сорт 1"/>
      <sheetName val="Шары"/>
      <sheetName val="Шар_40"/>
      <sheetName val="Катан"/>
      <sheetName val=" Расх. эл."/>
      <sheetName val=" Расх. газ"/>
      <sheetName val="Бенз.Диз.Матер."/>
      <sheetName val="Фот"/>
      <sheetName val="Амортизация (2)"/>
      <sheetName val="План себст"/>
      <sheetName val="Реал.тов"/>
      <sheetName val="доход расход"/>
      <sheetName val="Осн.пок "/>
      <sheetName val="расх. пер "/>
      <sheetName val="мт-СПЦ-2"/>
      <sheetName val="мт-СПЦ-1"/>
      <sheetName val="мт-СтПЦ"/>
      <sheetName val="капвлож"/>
      <sheetName val="на 1 тонну"/>
      <sheetName val="реализация"/>
      <sheetName val="дивиденды"/>
      <sheetName val="Себ толлинг"/>
      <sheetName val="БАЛАНС"/>
      <sheetName val="кол-во"/>
      <sheetName val="Объемы"/>
      <sheetName val="спц 2"/>
      <sheetName val="сорт"/>
      <sheetName val="Сорт Местный"/>
      <sheetName val="Сорт Импорт"/>
      <sheetName val="Собств"/>
      <sheetName val="перекат"/>
      <sheetName val="по стану"/>
      <sheetName val="тек.рем."/>
      <sheetName val="смен.об."/>
      <sheetName val="трансп."/>
      <sheetName val="круг12б"/>
      <sheetName val="пар от СИО"/>
      <sheetName val="катанка"/>
      <sheetName val="спц1 сорт"/>
      <sheetName val="кальк"/>
      <sheetName val=" по стану"/>
      <sheetName val="тек рем"/>
      <sheetName val="прочие рас"/>
      <sheetName val="транс"/>
      <sheetName val="всего спц1"/>
      <sheetName val="Шары_всего"/>
      <sheetName val="спц1 шары"/>
      <sheetName val="калькул"/>
      <sheetName val="по стану 68-100"/>
      <sheetName val="тек ремонт"/>
      <sheetName val="прочие"/>
      <sheetName val="транспорт"/>
      <sheetName val="спц1 шар 120"/>
      <sheetName val="кальку "/>
      <sheetName val=" по  стану-120"/>
      <sheetName val="тек рем."/>
      <sheetName val="почие расх"/>
      <sheetName val=" транспорт"/>
      <sheetName val="спц1 шар 40"/>
      <sheetName val=" калькул"/>
      <sheetName val=" по стану -40"/>
      <sheetName val=" тек рем"/>
      <sheetName val="почие, расх"/>
      <sheetName val="  транспорт"/>
      <sheetName val="Э.титул"/>
      <sheetName val="Э.кальк"/>
      <sheetName val="Э.Мест"/>
      <sheetName val="Э.Импорт"/>
      <sheetName val="Э.Собств"/>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мест"/>
      <sheetName val="К.Импорт"/>
      <sheetName val="К.Собст"/>
      <sheetName val="К.текущ"/>
      <sheetName val="ALL"/>
      <sheetName val="энергетический"/>
      <sheetName val="прочие материалы"/>
      <sheetName val="СМТ"/>
      <sheetName val="ПТНП"/>
      <sheetName val="химчистка"/>
      <sheetName val="проверка приборов"/>
      <sheetName val="спецмолоко"/>
      <sheetName val="зарплата ОТК"/>
      <sheetName val="зарплата"/>
      <sheetName val="амортизация"/>
      <sheetName val="Техносаклам"/>
      <sheetName val="Надомный труд"/>
      <sheetName val="материалы"/>
      <sheetName val="Запчасти"/>
      <sheetName val="услуг_сторон"/>
      <sheetName val=" Сторон_по цехам"/>
    </sheetNames>
    <sheetDataSet>
      <sheetData sheetId="0" refreshError="1"/>
      <sheetData sheetId="1" refreshError="1">
        <row r="6">
          <cell r="I6">
            <v>0.25</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refreshError="1"/>
      <sheetData sheetId="47" refreshError="1"/>
      <sheetData sheetId="48"/>
      <sheetData sheetId="49" refreshError="1"/>
      <sheetData sheetId="50"/>
      <sheetData sheetId="51" refreshError="1"/>
      <sheetData sheetId="52"/>
      <sheetData sheetId="53" refreshError="1"/>
      <sheetData sheetId="54" refreshError="1"/>
      <sheetData sheetId="55"/>
      <sheetData sheetId="56" refreshError="1"/>
      <sheetData sheetId="57"/>
      <sheetData sheetId="58" refreshError="1"/>
      <sheetData sheetId="59" refreshError="1"/>
      <sheetData sheetId="60"/>
      <sheetData sheetId="61" refreshError="1"/>
      <sheetData sheetId="62" refreshError="1"/>
      <sheetData sheetId="63" refreshError="1"/>
      <sheetData sheetId="64" refreshError="1"/>
      <sheetData sheetId="65"/>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sheetData sheetId="81" refreshError="1"/>
      <sheetData sheetId="82" refreshError="1"/>
      <sheetData sheetId="83"/>
      <sheetData sheetId="84"/>
      <sheetData sheetId="85"/>
      <sheetData sheetId="86"/>
      <sheetData sheetId="87"/>
      <sheetData sheetId="88" refreshError="1"/>
      <sheetData sheetId="89"/>
      <sheetData sheetId="90"/>
      <sheetData sheetId="91" refreshError="1"/>
      <sheetData sheetId="92" refreshError="1"/>
      <sheetData sheetId="93"/>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асход Газ 2009"/>
      <sheetName val="газ план факт 2010"/>
      <sheetName val="газ сравн."/>
      <sheetName val="Электр 2009"/>
      <sheetName val="эл.сравн."/>
      <sheetName val="эл.план факт 2010"/>
      <sheetName val="сталь по годам"/>
      <sheetName val="д.сталь"/>
      <sheetName val="прокат годам"/>
      <sheetName val="д.прокат"/>
      <sheetName val="ГСМ"/>
      <sheetName val="оплата"/>
      <sheetName val="свод.%"/>
      <sheetName val="тарифы "/>
    </sheetNames>
    <sheetDataSet>
      <sheetData sheetId="0" refreshError="1"/>
      <sheetData sheetId="1" refreshError="1"/>
      <sheetData sheetId="2" refreshError="1"/>
      <sheetData sheetId="3" refreshError="1"/>
      <sheetData sheetId="4" refreshError="1"/>
      <sheetData sheetId="5" refreshError="1"/>
      <sheetData sheetId="6" refreshError="1">
        <row r="7">
          <cell r="E7" t="str">
            <v>2002г</v>
          </cell>
          <cell r="G7" t="str">
            <v>2003г</v>
          </cell>
          <cell r="I7" t="str">
            <v>2004г</v>
          </cell>
          <cell r="K7" t="str">
            <v>2005г</v>
          </cell>
          <cell r="M7" t="str">
            <v>2006г</v>
          </cell>
          <cell r="O7" t="str">
            <v>2007г</v>
          </cell>
          <cell r="Q7" t="str">
            <v>2008г</v>
          </cell>
          <cell r="S7" t="str">
            <v>2009г</v>
          </cell>
        </row>
        <row r="8">
          <cell r="D8" t="str">
            <v>норма</v>
          </cell>
          <cell r="E8" t="str">
            <v>факт</v>
          </cell>
          <cell r="F8" t="str">
            <v>норма</v>
          </cell>
          <cell r="G8" t="str">
            <v>факт</v>
          </cell>
          <cell r="H8" t="str">
            <v>норма</v>
          </cell>
          <cell r="I8" t="str">
            <v>факт</v>
          </cell>
          <cell r="J8" t="str">
            <v>норма</v>
          </cell>
          <cell r="K8" t="str">
            <v>факт</v>
          </cell>
          <cell r="L8" t="str">
            <v>норма</v>
          </cell>
          <cell r="M8" t="str">
            <v>факт</v>
          </cell>
          <cell r="N8" t="str">
            <v>норма</v>
          </cell>
          <cell r="O8" t="str">
            <v>факт</v>
          </cell>
          <cell r="P8" t="str">
            <v>норма</v>
          </cell>
          <cell r="Q8" t="str">
            <v>факт</v>
          </cell>
          <cell r="R8" t="str">
            <v>норма</v>
          </cell>
          <cell r="S8" t="str">
            <v>факт</v>
          </cell>
          <cell r="T8" t="str">
            <v>норма</v>
          </cell>
          <cell r="U8" t="str">
            <v>факт</v>
          </cell>
          <cell r="V8" t="str">
            <v>норма</v>
          </cell>
          <cell r="W8" t="str">
            <v>факт</v>
          </cell>
          <cell r="X8" t="str">
            <v>норма</v>
          </cell>
          <cell r="Y8" t="str">
            <v>факт</v>
          </cell>
          <cell r="Z8" t="str">
            <v>норма</v>
          </cell>
          <cell r="AA8" t="str">
            <v>факт</v>
          </cell>
          <cell r="AB8" t="str">
            <v>норма</v>
          </cell>
          <cell r="AC8" t="str">
            <v>факт</v>
          </cell>
          <cell r="AD8" t="str">
            <v>норма</v>
          </cell>
          <cell r="AE8" t="str">
            <v>факт</v>
          </cell>
          <cell r="AF8" t="str">
            <v>норма</v>
          </cell>
          <cell r="AG8" t="str">
            <v>факт</v>
          </cell>
          <cell r="AH8" t="str">
            <v>норма</v>
          </cell>
          <cell r="AI8" t="str">
            <v>факт</v>
          </cell>
          <cell r="AJ8" t="str">
            <v>норма</v>
          </cell>
          <cell r="AK8" t="str">
            <v>факт</v>
          </cell>
          <cell r="AL8" t="str">
            <v>норма</v>
          </cell>
          <cell r="AM8" t="str">
            <v>факт</v>
          </cell>
        </row>
        <row r="11">
          <cell r="D11">
            <v>285.05737019954825</v>
          </cell>
          <cell r="E11">
            <v>273.59213640275385</v>
          </cell>
          <cell r="F11">
            <v>252.47988330427407</v>
          </cell>
          <cell r="G11">
            <v>225.15511860559783</v>
          </cell>
          <cell r="H11">
            <v>212.59230677597748</v>
          </cell>
          <cell r="I11">
            <v>185.32908740188904</v>
          </cell>
          <cell r="J11">
            <v>189.46899565421518</v>
          </cell>
          <cell r="K11">
            <v>176.44352629397591</v>
          </cell>
          <cell r="L11">
            <v>170.75820358099998</v>
          </cell>
          <cell r="M11">
            <v>164.01467256375267</v>
          </cell>
          <cell r="N11">
            <v>171.10081210749055</v>
          </cell>
          <cell r="O11">
            <v>159.75143361236593</v>
          </cell>
          <cell r="P11">
            <v>177.45061527022239</v>
          </cell>
          <cell r="Q11">
            <v>158.04298750775226</v>
          </cell>
          <cell r="R11">
            <v>161.72518369911066</v>
          </cell>
          <cell r="S11">
            <v>137.68718061581095</v>
          </cell>
          <cell r="T11">
            <v>192.21144535935733</v>
          </cell>
          <cell r="U11">
            <v>184.53894480024377</v>
          </cell>
          <cell r="V11">
            <v>169.16322285397308</v>
          </cell>
          <cell r="W11">
            <v>160.07641103869088</v>
          </cell>
          <cell r="X11" t="e">
            <v>#REF!</v>
          </cell>
          <cell r="Y11">
            <v>153.46785393212755</v>
          </cell>
          <cell r="Z11" t="e">
            <v>#REF!</v>
          </cell>
          <cell r="AA11">
            <v>372.78585728587223</v>
          </cell>
          <cell r="AB11">
            <v>150.63271629811291</v>
          </cell>
          <cell r="AC11">
            <v>132.61396390125395</v>
          </cell>
          <cell r="AD11">
            <v>148.50963409115732</v>
          </cell>
          <cell r="AE11">
            <v>128.50006718359225</v>
          </cell>
          <cell r="AF11">
            <v>147.02161322193191</v>
          </cell>
          <cell r="AG11">
            <v>126.41566361051365</v>
          </cell>
          <cell r="AH11">
            <v>146.7071869469186</v>
          </cell>
          <cell r="AI11">
            <v>125.63445462930933</v>
          </cell>
          <cell r="AJ11">
            <v>143.94754062776997</v>
          </cell>
          <cell r="AK11">
            <v>123.12261803675737</v>
          </cell>
          <cell r="AL11">
            <v>143.69489289626907</v>
          </cell>
          <cell r="AM11">
            <v>122.39557364816842</v>
          </cell>
        </row>
        <row r="12">
          <cell r="D12">
            <v>1385.4360231102987</v>
          </cell>
          <cell r="E12">
            <v>1311.4567645582329</v>
          </cell>
          <cell r="F12">
            <v>1264.1212823960427</v>
          </cell>
          <cell r="G12">
            <v>1196.2227663537574</v>
          </cell>
          <cell r="H12">
            <v>1003.4621524544367</v>
          </cell>
          <cell r="I12">
            <v>959.12958128242656</v>
          </cell>
          <cell r="J12">
            <v>916.10072865414816</v>
          </cell>
          <cell r="K12">
            <v>881.62582569051881</v>
          </cell>
          <cell r="L12">
            <v>869.5383864125879</v>
          </cell>
          <cell r="M12">
            <v>853.53321714539391</v>
          </cell>
          <cell r="N12">
            <v>836.93424862463678</v>
          </cell>
          <cell r="O12">
            <v>831.85923390453002</v>
          </cell>
          <cell r="P12">
            <v>836.21647652813033</v>
          </cell>
          <cell r="Q12">
            <v>815.92928885738763</v>
          </cell>
          <cell r="R12">
            <v>860.40604166794549</v>
          </cell>
          <cell r="S12">
            <v>802.04179764045614</v>
          </cell>
          <cell r="T12">
            <v>881.55440201280874</v>
          </cell>
          <cell r="U12">
            <v>839.61366270204326</v>
          </cell>
          <cell r="V12">
            <v>856.23760574122878</v>
          </cell>
          <cell r="W12">
            <v>833.38512342254887</v>
          </cell>
          <cell r="X12">
            <v>843.29259781504675</v>
          </cell>
          <cell r="Y12">
            <v>811.36403228484187</v>
          </cell>
          <cell r="Z12">
            <v>839.63642802511959</v>
          </cell>
          <cell r="AA12">
            <v>2434.8368544912673</v>
          </cell>
          <cell r="AB12">
            <v>829.23257250319978</v>
          </cell>
          <cell r="AC12">
            <v>789.25749063617434</v>
          </cell>
          <cell r="AD12">
            <v>830.81212428417211</v>
          </cell>
          <cell r="AE12">
            <v>789.30463850393551</v>
          </cell>
          <cell r="AF12">
            <v>813.41764990848924</v>
          </cell>
          <cell r="AG12">
            <v>775.98890138157026</v>
          </cell>
          <cell r="AH12">
            <v>816.4027357599374</v>
          </cell>
          <cell r="AI12">
            <v>778.90468984203847</v>
          </cell>
          <cell r="AJ12">
            <v>847.54352816009157</v>
          </cell>
          <cell r="AK12">
            <v>804.33548915758104</v>
          </cell>
          <cell r="AL12">
            <v>847.66337687676412</v>
          </cell>
          <cell r="AM12">
            <v>801.73728662999895</v>
          </cell>
        </row>
        <row r="13">
          <cell r="D13">
            <v>7.9138742469879517</v>
          </cell>
          <cell r="E13">
            <v>6.8473402538726322</v>
          </cell>
          <cell r="F13">
            <v>6.4711267634590328</v>
          </cell>
          <cell r="G13">
            <v>5.7005152116973203</v>
          </cell>
          <cell r="H13">
            <v>4.7198982306771322</v>
          </cell>
          <cell r="I13">
            <v>4.1398363708926436</v>
          </cell>
          <cell r="J13">
            <v>4.7944583074655664</v>
          </cell>
          <cell r="K13">
            <v>4.1174324958769217</v>
          </cell>
          <cell r="L13">
            <v>3.9180052942240349</v>
          </cell>
          <cell r="M13">
            <v>3.7151707469459563</v>
          </cell>
          <cell r="N13">
            <v>4.1967402084390368</v>
          </cell>
          <cell r="O13">
            <v>3.9097740096539866</v>
          </cell>
          <cell r="P13">
            <v>3.6742217153339731</v>
          </cell>
          <cell r="Q13">
            <v>3.4942582837005256</v>
          </cell>
          <cell r="R13">
            <v>3.4060987679349291</v>
          </cell>
          <cell r="S13">
            <v>3.1731157194978614</v>
          </cell>
          <cell r="T13">
            <v>4.2163464470875267</v>
          </cell>
          <cell r="U13">
            <v>3.44773813154417</v>
          </cell>
          <cell r="V13">
            <v>3.1778186104562476</v>
          </cell>
          <cell r="W13">
            <v>2.6880113715157399</v>
          </cell>
          <cell r="X13">
            <v>3.1424015746932161</v>
          </cell>
          <cell r="Y13">
            <v>2.5260534654195324</v>
          </cell>
          <cell r="Z13">
            <v>3.1165734957325961</v>
          </cell>
          <cell r="AA13">
            <v>2.5706854426436716</v>
          </cell>
          <cell r="AB13">
            <v>3.7286540344406491</v>
          </cell>
          <cell r="AC13">
            <v>5.7085420598700392</v>
          </cell>
          <cell r="AD13">
            <v>2.6185366905861076</v>
          </cell>
          <cell r="AE13">
            <v>2.1325115449016295E-2</v>
          </cell>
          <cell r="AF13">
            <v>3.0939290304403331</v>
          </cell>
          <cell r="AG13">
            <v>2.6631197565776668</v>
          </cell>
          <cell r="AH13">
            <v>2.6049215236942231</v>
          </cell>
          <cell r="AI13">
            <v>2.6612673671163378</v>
          </cell>
          <cell r="AJ13">
            <v>3.1416816948148334</v>
          </cell>
          <cell r="AK13">
            <v>2.6797188923499893</v>
          </cell>
          <cell r="AL13">
            <v>3.4782754438169774</v>
          </cell>
          <cell r="AM13">
            <v>2.7235245624253372</v>
          </cell>
        </row>
        <row r="15">
          <cell r="D15">
            <v>1.3601100831899025</v>
          </cell>
          <cell r="E15">
            <v>1.2134632279116464</v>
          </cell>
          <cell r="F15">
            <v>1.3085164123502784</v>
          </cell>
          <cell r="G15">
            <v>1.0196606921846536</v>
          </cell>
          <cell r="H15">
            <v>0.85919083410935215</v>
          </cell>
          <cell r="I15">
            <v>0.75793368365039238</v>
          </cell>
          <cell r="J15">
            <v>0.8440384327658762</v>
          </cell>
          <cell r="K15">
            <v>0.80255312709055981</v>
          </cell>
          <cell r="L15">
            <v>0.77604774666644738</v>
          </cell>
          <cell r="M15">
            <v>0.75925256079314718</v>
          </cell>
          <cell r="N15">
            <v>0.73608196537870207</v>
          </cell>
          <cell r="O15">
            <v>0.71227503284164118</v>
          </cell>
          <cell r="P15">
            <v>0.76939546971442063</v>
          </cell>
          <cell r="Q15">
            <v>0.7475871947077759</v>
          </cell>
          <cell r="R15">
            <v>0.61512924255181456</v>
          </cell>
          <cell r="S15">
            <v>0.58592484263344013</v>
          </cell>
          <cell r="T15">
            <v>0.66077056013012092</v>
          </cell>
          <cell r="U15">
            <v>0.64161837958727252</v>
          </cell>
          <cell r="V15">
            <v>0.50270420191374288</v>
          </cell>
          <cell r="W15">
            <v>0.53954028567466372</v>
          </cell>
          <cell r="X15">
            <v>0.50593491902417254</v>
          </cell>
          <cell r="Y15">
            <v>0.48031983200031947</v>
          </cell>
          <cell r="Z15">
            <v>0.51094660009916948</v>
          </cell>
          <cell r="AA15">
            <v>0.48109537314347389</v>
          </cell>
          <cell r="AB15">
            <v>0.50946256143695379</v>
          </cell>
          <cell r="AC15">
            <v>0.92873495161762054</v>
          </cell>
          <cell r="AD15">
            <v>0.43069265985363214</v>
          </cell>
          <cell r="AE15">
            <v>0</v>
          </cell>
          <cell r="AF15">
            <v>0.50264564731486072</v>
          </cell>
          <cell r="AG15">
            <v>0.47459787552533345</v>
          </cell>
          <cell r="AH15">
            <v>0.45068027210884354</v>
          </cell>
          <cell r="AI15">
            <v>0.46886890349360077</v>
          </cell>
          <cell r="AJ15">
            <v>0.50335275846107652</v>
          </cell>
          <cell r="AK15">
            <v>0.47654114212584486</v>
          </cell>
          <cell r="AL15">
            <v>0.55123058876864706</v>
          </cell>
          <cell r="AM15">
            <v>0.4778007150950549</v>
          </cell>
        </row>
        <row r="16">
          <cell r="D16">
            <v>3.7833073364888126</v>
          </cell>
          <cell r="E16">
            <v>3.0420364493689043</v>
          </cell>
          <cell r="F16">
            <v>2.9242971862780172</v>
          </cell>
          <cell r="G16">
            <v>2.6214057507987221</v>
          </cell>
          <cell r="H16">
            <v>2.4751812558201411</v>
          </cell>
          <cell r="I16">
            <v>2.1493631102833577</v>
          </cell>
          <cell r="J16">
            <v>2.6941320726487272</v>
          </cell>
          <cell r="K16">
            <v>2.1536811910236411</v>
          </cell>
          <cell r="L16">
            <v>2.2796073724535937</v>
          </cell>
          <cell r="M16">
            <v>2.2007678269018927</v>
          </cell>
          <cell r="N16">
            <v>2.4855872330706514</v>
          </cell>
          <cell r="O16">
            <v>2.3859770407420298</v>
          </cell>
          <cell r="P16">
            <v>2.4785741708750479</v>
          </cell>
          <cell r="Q16">
            <v>2.4321978086884619</v>
          </cell>
          <cell r="R16">
            <v>2.2909207119587016</v>
          </cell>
          <cell r="S16">
            <v>2.0871420634400084</v>
          </cell>
          <cell r="T16">
            <v>2.5660465589102368</v>
          </cell>
          <cell r="U16">
            <v>2.2477178001423197</v>
          </cell>
          <cell r="V16">
            <v>1.9934821800027736</v>
          </cell>
          <cell r="W16">
            <v>1.920260712799889</v>
          </cell>
          <cell r="X16">
            <v>1.9720092517919712</v>
          </cell>
          <cell r="Y16">
            <v>1.6951093652114384</v>
          </cell>
          <cell r="Z16">
            <v>1.9545296842365905</v>
          </cell>
          <cell r="AA16">
            <v>1.743492342597726</v>
          </cell>
          <cell r="AB16">
            <v>1.9535772305894183</v>
          </cell>
          <cell r="AC16">
            <v>3.6274402310001728</v>
          </cell>
          <cell r="AD16">
            <v>1.651527388585494</v>
          </cell>
          <cell r="AE16">
            <v>2.1325115449016295E-2</v>
          </cell>
          <cell r="AF16">
            <v>1.9579591102732892</v>
          </cell>
          <cell r="AG16">
            <v>1.7782837861839484</v>
          </cell>
          <cell r="AH16">
            <v>1.7555380202928628</v>
          </cell>
          <cell r="AI16">
            <v>1.7936952323302202</v>
          </cell>
          <cell r="AJ16">
            <v>2.0017425197440506</v>
          </cell>
          <cell r="AK16">
            <v>1.791986778583567</v>
          </cell>
          <cell r="AL16">
            <v>2.2234705194804523</v>
          </cell>
          <cell r="AM16">
            <v>1.8161051551308136</v>
          </cell>
        </row>
        <row r="17">
          <cell r="D17">
            <v>2.7704568273092369</v>
          </cell>
          <cell r="E17">
            <v>2.5918405765920824</v>
          </cell>
          <cell r="F17">
            <v>2.2383131648307368</v>
          </cell>
          <cell r="G17">
            <v>2.0594487687139447</v>
          </cell>
          <cell r="H17">
            <v>1.3855261407476387</v>
          </cell>
          <cell r="I17">
            <v>1.2325395769588932</v>
          </cell>
          <cell r="J17">
            <v>1.2562878020509627</v>
          </cell>
          <cell r="K17">
            <v>1.1611981777627205</v>
          </cell>
          <cell r="L17">
            <v>0.8623501751039937</v>
          </cell>
          <cell r="M17">
            <v>0.75515035925091667</v>
          </cell>
          <cell r="N17">
            <v>0.97507100998968388</v>
          </cell>
          <cell r="O17">
            <v>0.81152193607031553</v>
          </cell>
          <cell r="P17">
            <v>0.90936475591388333</v>
          </cell>
          <cell r="Q17">
            <v>0.71136853607394934</v>
          </cell>
          <cell r="R17">
            <v>0.50004881342441254</v>
          </cell>
          <cell r="S17">
            <v>0.50004881342441254</v>
          </cell>
          <cell r="T17">
            <v>0.98952932804716887</v>
          </cell>
          <cell r="U17">
            <v>0.55840195181457764</v>
          </cell>
          <cell r="V17">
            <v>0.68163222853973104</v>
          </cell>
          <cell r="W17">
            <v>0.22821037304118708</v>
          </cell>
          <cell r="X17">
            <v>0.66445740387707219</v>
          </cell>
          <cell r="Y17">
            <v>0.35062426820777459</v>
          </cell>
          <cell r="Z17">
            <v>0.65109721139683618</v>
          </cell>
          <cell r="AA17">
            <v>0.34609772690247198</v>
          </cell>
          <cell r="AB17">
            <v>1.2656142424142771</v>
          </cell>
          <cell r="AC17">
            <v>1.152366877252246</v>
          </cell>
          <cell r="AD17">
            <v>0.5363166421469816</v>
          </cell>
          <cell r="AE17">
            <v>0</v>
          </cell>
          <cell r="AF17">
            <v>0.63332427285218318</v>
          </cell>
          <cell r="AG17">
            <v>0.4102380948683847</v>
          </cell>
          <cell r="AH17">
            <v>0.398703231292517</v>
          </cell>
          <cell r="AI17">
            <v>0.398703231292517</v>
          </cell>
          <cell r="AJ17">
            <v>0.63658641660970627</v>
          </cell>
          <cell r="AK17">
            <v>0.41119097164057716</v>
          </cell>
          <cell r="AL17">
            <v>0.70357433556787818</v>
          </cell>
          <cell r="AM17">
            <v>0.42961869219946891</v>
          </cell>
        </row>
        <row r="18">
          <cell r="D18">
            <v>0</v>
          </cell>
          <cell r="E18">
            <v>0</v>
          </cell>
          <cell r="F18">
            <v>0</v>
          </cell>
          <cell r="G18">
            <v>0</v>
          </cell>
          <cell r="H18">
            <v>0</v>
          </cell>
          <cell r="I18">
            <v>0</v>
          </cell>
          <cell r="J18">
            <v>0</v>
          </cell>
          <cell r="K18">
            <v>0</v>
          </cell>
          <cell r="L18">
            <v>119.99966426523045</v>
          </cell>
          <cell r="M18">
            <v>110.44081415681612</v>
          </cell>
          <cell r="N18">
            <v>120</v>
          </cell>
          <cell r="O18">
            <v>110.24658187684751</v>
          </cell>
          <cell r="P18">
            <v>119.8048072801609</v>
          </cell>
          <cell r="Q18">
            <v>114.75575631683645</v>
          </cell>
          <cell r="R18">
            <v>114.07354788408755</v>
          </cell>
          <cell r="S18">
            <v>114.07354788408755</v>
          </cell>
          <cell r="T18">
            <v>118</v>
          </cell>
          <cell r="U18">
            <v>115</v>
          </cell>
          <cell r="V18">
            <v>116.2402517444247</v>
          </cell>
          <cell r="W18">
            <v>114.78998495006157</v>
          </cell>
          <cell r="X18">
            <v>114.27531372098161</v>
          </cell>
          <cell r="Y18">
            <v>112.44087460730547</v>
          </cell>
          <cell r="Z18">
            <v>114.52111650861335</v>
          </cell>
          <cell r="AA18">
            <v>111.81605587705396</v>
          </cell>
          <cell r="AB18">
            <v>114.24444111092163</v>
          </cell>
          <cell r="AC18">
            <v>110.55838399523331</v>
          </cell>
          <cell r="AD18">
            <v>95.680975984250892</v>
          </cell>
          <cell r="AE18">
            <v>109.65114094825731</v>
          </cell>
          <cell r="AF18">
            <v>112.78310735624112</v>
          </cell>
          <cell r="AG18">
            <v>109.12763346333885</v>
          </cell>
          <cell r="AH18">
            <v>101.64266392637481</v>
          </cell>
          <cell r="AI18">
            <v>108.86615386940294</v>
          </cell>
          <cell r="AJ18">
            <v>114.57377938512339</v>
          </cell>
          <cell r="AK18">
            <v>107.77589572153514</v>
          </cell>
          <cell r="AL18">
            <v>114.90415454252513</v>
          </cell>
          <cell r="AM18">
            <v>106.54936402290352</v>
          </cell>
        </row>
        <row r="20">
          <cell r="D20">
            <v>127194.87904200002</v>
          </cell>
          <cell r="E20">
            <v>122079</v>
          </cell>
          <cell r="F20">
            <v>122806.72019896552</v>
          </cell>
          <cell r="G20">
            <v>109515.9</v>
          </cell>
          <cell r="H20">
            <v>127844.50960280182</v>
          </cell>
          <cell r="I20">
            <v>111449.5</v>
          </cell>
          <cell r="J20">
            <v>110173</v>
          </cell>
          <cell r="K20">
            <v>102598.91099999999</v>
          </cell>
          <cell r="L20">
            <v>103856.84699999999</v>
          </cell>
          <cell r="M20">
            <v>99755.364000000001</v>
          </cell>
          <cell r="N20">
            <v>111621.55009699994</v>
          </cell>
          <cell r="O20">
            <v>104217.522</v>
          </cell>
          <cell r="P20">
            <v>120173.1056733</v>
          </cell>
          <cell r="Q20">
            <v>107029.87199999999</v>
          </cell>
          <cell r="R20">
            <v>113578.21173999998</v>
          </cell>
          <cell r="S20">
            <v>96696.528000000006</v>
          </cell>
          <cell r="T20">
            <v>9453.9199399999907</v>
          </cell>
          <cell r="U20">
            <v>9076.5479999999898</v>
          </cell>
          <cell r="V20">
            <v>9758.6880000000001</v>
          </cell>
          <cell r="W20">
            <v>9234.4879999999994</v>
          </cell>
          <cell r="X20" t="e">
            <v>#REF!</v>
          </cell>
          <cell r="Y20">
            <v>26996.83</v>
          </cell>
          <cell r="Z20" t="e">
            <v>#REF!</v>
          </cell>
          <cell r="AA20">
            <v>89127.748999999996</v>
          </cell>
          <cell r="AB20">
            <v>55928.907777999986</v>
          </cell>
          <cell r="AC20">
            <v>49238.666999999979</v>
          </cell>
          <cell r="AD20">
            <v>65225.356740999989</v>
          </cell>
          <cell r="AE20">
            <v>56437.164999999994</v>
          </cell>
          <cell r="AF20">
            <v>73170.685870000016</v>
          </cell>
          <cell r="AG20">
            <v>62915.381000000008</v>
          </cell>
          <cell r="AH20">
            <v>81433.051672999994</v>
          </cell>
          <cell r="AI20">
            <v>69736.167999999991</v>
          </cell>
          <cell r="AJ20">
            <v>88698.767317000005</v>
          </cell>
          <cell r="AK20">
            <v>75866.696999999986</v>
          </cell>
          <cell r="AL20">
            <v>96451.669147000008</v>
          </cell>
          <cell r="AM20">
            <v>82155.02399999999</v>
          </cell>
        </row>
        <row r="21">
          <cell r="D21">
            <v>618192.6370000001</v>
          </cell>
          <cell r="E21">
            <v>585182.5</v>
          </cell>
          <cell r="F21">
            <v>614871.12</v>
          </cell>
          <cell r="G21">
            <v>581845.1460000003</v>
          </cell>
          <cell r="H21">
            <v>603442</v>
          </cell>
          <cell r="I21">
            <v>576782.16500000004</v>
          </cell>
          <cell r="J21">
            <v>532697</v>
          </cell>
          <cell r="K21">
            <v>512650.43</v>
          </cell>
          <cell r="L21">
            <v>528861.94200000004</v>
          </cell>
          <cell r="M21">
            <v>519127.43800000002</v>
          </cell>
          <cell r="N21">
            <v>545993.30657800019</v>
          </cell>
          <cell r="O21">
            <v>542682.50399999996</v>
          </cell>
          <cell r="P21">
            <v>566302.52223438048</v>
          </cell>
          <cell r="Q21">
            <v>552563.63300000003</v>
          </cell>
          <cell r="R21">
            <v>604255.79583666637</v>
          </cell>
          <cell r="S21">
            <v>563267.08700000006</v>
          </cell>
          <cell r="T21">
            <v>43359.253262999999</v>
          </cell>
          <cell r="U21">
            <v>41296.398000000001</v>
          </cell>
          <cell r="V21">
            <v>49394.635000000002</v>
          </cell>
          <cell r="W21">
            <v>48076.321000000004</v>
          </cell>
          <cell r="X21">
            <v>148345.24833806398</v>
          </cell>
          <cell r="Y21">
            <v>142728.63200000001</v>
          </cell>
          <cell r="Z21">
            <v>200745.02115806393</v>
          </cell>
          <cell r="AA21">
            <v>582134.55200000003</v>
          </cell>
          <cell r="AB21">
            <v>307888.44026592223</v>
          </cell>
          <cell r="AC21">
            <v>293045.96299999993</v>
          </cell>
          <cell r="AD21">
            <v>364892.26791792206</v>
          </cell>
          <cell r="AE21">
            <v>346662.20099999994</v>
          </cell>
          <cell r="AF21">
            <v>404827.05935707333</v>
          </cell>
          <cell r="AG21">
            <v>386199.27300000004</v>
          </cell>
          <cell r="AH21">
            <v>453162.29934373999</v>
          </cell>
          <cell r="AI21">
            <v>432348.18399999995</v>
          </cell>
          <cell r="AJ21">
            <v>522246.27018600446</v>
          </cell>
          <cell r="AK21">
            <v>495621.989</v>
          </cell>
          <cell r="AL21">
            <v>568973.2315926255</v>
          </cell>
          <cell r="AM21">
            <v>538146.47100000002</v>
          </cell>
        </row>
        <row r="22">
          <cell r="D22">
            <v>606.89200000000005</v>
          </cell>
          <cell r="E22">
            <v>541.45699999999999</v>
          </cell>
          <cell r="F22">
            <v>636.46500000000003</v>
          </cell>
          <cell r="G22">
            <v>495.96499999999997</v>
          </cell>
          <cell r="H22">
            <v>516.68299999999999</v>
          </cell>
          <cell r="I22">
            <v>455.791</v>
          </cell>
          <cell r="J22">
            <v>490.79399999999998</v>
          </cell>
          <cell r="K22">
            <v>466.67099999999999</v>
          </cell>
          <cell r="L22">
            <v>472</v>
          </cell>
          <cell r="M22">
            <v>461.78500000000003</v>
          </cell>
          <cell r="N22">
            <v>480.2</v>
          </cell>
          <cell r="O22">
            <v>464.66899999999998</v>
          </cell>
          <cell r="P22">
            <v>521.04999999999995</v>
          </cell>
          <cell r="Q22">
            <v>506.28100000000001</v>
          </cell>
          <cell r="R22">
            <v>432</v>
          </cell>
          <cell r="S22">
            <v>411.49</v>
          </cell>
          <cell r="T22">
            <v>32.5</v>
          </cell>
          <cell r="U22">
            <v>31.558</v>
          </cell>
          <cell r="V22">
            <v>29</v>
          </cell>
          <cell r="W22">
            <v>31.125</v>
          </cell>
          <cell r="X22">
            <v>89</v>
          </cell>
          <cell r="Y22">
            <v>84.494</v>
          </cell>
          <cell r="Z22">
            <v>122.16</v>
          </cell>
          <cell r="AA22">
            <v>115.023</v>
          </cell>
          <cell r="AB22">
            <v>189.16</v>
          </cell>
          <cell r="AC22">
            <v>344.83300000000003</v>
          </cell>
          <cell r="AD22">
            <v>189.16</v>
          </cell>
          <cell r="AE22">
            <v>0</v>
          </cell>
          <cell r="AF22">
            <v>250.16</v>
          </cell>
          <cell r="AG22">
            <v>236.20099999999999</v>
          </cell>
          <cell r="AH22">
            <v>250.16</v>
          </cell>
          <cell r="AI22">
            <v>260.25599999999997</v>
          </cell>
          <cell r="AJ22">
            <v>310.15999999999997</v>
          </cell>
          <cell r="AK22">
            <v>293.63900000000001</v>
          </cell>
          <cell r="AL22">
            <v>370</v>
          </cell>
          <cell r="AM22">
            <v>320.71199999999999</v>
          </cell>
        </row>
        <row r="23">
          <cell r="D23">
            <v>1688.1420000000001</v>
          </cell>
          <cell r="E23">
            <v>1357.3810000000001</v>
          </cell>
          <cell r="F23">
            <v>1422.384</v>
          </cell>
          <cell r="G23">
            <v>1275.057</v>
          </cell>
          <cell r="H23">
            <v>1488.4749999999999</v>
          </cell>
          <cell r="I23">
            <v>1292.5409999999999</v>
          </cell>
          <cell r="J23">
            <v>1566.5920000000001</v>
          </cell>
          <cell r="K23">
            <v>1252.329</v>
          </cell>
          <cell r="L23">
            <v>1386.48</v>
          </cell>
          <cell r="M23">
            <v>1338.529</v>
          </cell>
          <cell r="N23">
            <v>1621.53</v>
          </cell>
          <cell r="O23">
            <v>1556.547</v>
          </cell>
          <cell r="P23">
            <v>1678.54</v>
          </cell>
          <cell r="Q23">
            <v>1647.133</v>
          </cell>
          <cell r="R23">
            <v>1608.894</v>
          </cell>
          <cell r="S23">
            <v>1465.7819999999999</v>
          </cell>
          <cell r="T23">
            <v>126.211</v>
          </cell>
          <cell r="U23">
            <v>110.554</v>
          </cell>
          <cell r="V23">
            <v>115</v>
          </cell>
          <cell r="W23">
            <v>110.776</v>
          </cell>
          <cell r="X23">
            <v>346.9</v>
          </cell>
          <cell r="Y23">
            <v>298.19</v>
          </cell>
          <cell r="Z23">
            <v>467.3</v>
          </cell>
          <cell r="AA23">
            <v>416.84399999999999</v>
          </cell>
          <cell r="AB23">
            <v>725.34999999999991</v>
          </cell>
          <cell r="AC23">
            <v>1346.8440000000001</v>
          </cell>
          <cell r="AD23">
            <v>725.34999999999991</v>
          </cell>
          <cell r="AE23">
            <v>9.3659800000000004</v>
          </cell>
          <cell r="AF23">
            <v>974.44999999999993</v>
          </cell>
          <cell r="AG23">
            <v>885.02800000000002</v>
          </cell>
          <cell r="AH23">
            <v>974.44999999999993</v>
          </cell>
          <cell r="AI23">
            <v>995.63</v>
          </cell>
          <cell r="AJ23">
            <v>1233.4499999999998</v>
          </cell>
          <cell r="AK23">
            <v>1104.201</v>
          </cell>
          <cell r="AL23">
            <v>1492.45</v>
          </cell>
          <cell r="AM23">
            <v>1219.0160000000001</v>
          </cell>
        </row>
        <row r="24">
          <cell r="D24">
            <v>1236.2</v>
          </cell>
          <cell r="E24">
            <v>1156.5</v>
          </cell>
          <cell r="F24">
            <v>1088.72</v>
          </cell>
          <cell r="G24">
            <v>1001.72</v>
          </cell>
          <cell r="H24">
            <v>833.2</v>
          </cell>
          <cell r="I24">
            <v>741.2</v>
          </cell>
          <cell r="J24">
            <v>730.51</v>
          </cell>
          <cell r="K24">
            <v>675.21699999999998</v>
          </cell>
          <cell r="L24">
            <v>524.49</v>
          </cell>
          <cell r="M24">
            <v>459.29</v>
          </cell>
          <cell r="N24">
            <v>636.11</v>
          </cell>
          <cell r="O24">
            <v>529.41499999999996</v>
          </cell>
          <cell r="P24">
            <v>615.84</v>
          </cell>
          <cell r="Q24">
            <v>481.75299999999999</v>
          </cell>
          <cell r="R24">
            <v>351.18</v>
          </cell>
          <cell r="S24">
            <v>351.18</v>
          </cell>
          <cell r="T24">
            <v>48.67</v>
          </cell>
          <cell r="U24">
            <v>27.465</v>
          </cell>
          <cell r="V24">
            <v>39.322000000000003</v>
          </cell>
          <cell r="W24">
            <v>13.164999999999999</v>
          </cell>
          <cell r="X24">
            <v>116.886</v>
          </cell>
          <cell r="Y24">
            <v>61.679000000000002</v>
          </cell>
          <cell r="Z24">
            <v>155.66800000000001</v>
          </cell>
          <cell r="AA24">
            <v>82.747</v>
          </cell>
          <cell r="AB24">
            <v>469.91399999999999</v>
          </cell>
          <cell r="AC24">
            <v>427.86601999999993</v>
          </cell>
          <cell r="AD24">
            <v>235.54999999999998</v>
          </cell>
          <cell r="AF24">
            <v>315.197</v>
          </cell>
          <cell r="AG24">
            <v>204.17</v>
          </cell>
          <cell r="AH24">
            <v>221.309</v>
          </cell>
          <cell r="AI24">
            <v>221.309</v>
          </cell>
          <cell r="AJ24">
            <v>392.25700000000001</v>
          </cell>
          <cell r="AK24">
            <v>253.37099999999998</v>
          </cell>
          <cell r="AL24">
            <v>472.25700000000001</v>
          </cell>
          <cell r="AM24">
            <v>288.37099999999998</v>
          </cell>
        </row>
        <row r="25">
          <cell r="L25">
            <v>10722.72</v>
          </cell>
          <cell r="M25">
            <v>9868.5769999999993</v>
          </cell>
          <cell r="N25">
            <v>10948.2012</v>
          </cell>
          <cell r="O25">
            <v>10058.348</v>
          </cell>
          <cell r="P25">
            <v>10900.68</v>
          </cell>
          <cell r="Q25">
            <v>10441.281999999999</v>
          </cell>
          <cell r="R25">
            <v>10309.9</v>
          </cell>
          <cell r="S25">
            <v>10309.9</v>
          </cell>
          <cell r="T25">
            <v>949.9</v>
          </cell>
          <cell r="U25">
            <v>925.75</v>
          </cell>
          <cell r="V25">
            <v>849.6</v>
          </cell>
          <cell r="W25">
            <v>839</v>
          </cell>
          <cell r="X25">
            <v>2454.4</v>
          </cell>
          <cell r="Y25">
            <v>2415</v>
          </cell>
          <cell r="Z25">
            <v>3327.6000000000004</v>
          </cell>
          <cell r="AA25">
            <v>3249</v>
          </cell>
          <cell r="AB25">
            <v>4897</v>
          </cell>
          <cell r="AC25">
            <v>4739</v>
          </cell>
          <cell r="AD25">
            <v>4897</v>
          </cell>
          <cell r="AE25">
            <v>5612</v>
          </cell>
          <cell r="AF25">
            <v>6726</v>
          </cell>
          <cell r="AG25">
            <v>6508</v>
          </cell>
          <cell r="AH25">
            <v>6726</v>
          </cell>
          <cell r="AI25">
            <v>7204</v>
          </cell>
          <cell r="AJ25">
            <v>8562</v>
          </cell>
          <cell r="AK25">
            <v>8054</v>
          </cell>
          <cell r="AL25">
            <v>9502.9699999999993</v>
          </cell>
          <cell r="AM25">
            <v>8812</v>
          </cell>
        </row>
        <row r="26">
          <cell r="D26">
            <v>446208</v>
          </cell>
          <cell r="E26">
            <v>446208</v>
          </cell>
          <cell r="F26">
            <v>486402</v>
          </cell>
          <cell r="G26">
            <v>486402</v>
          </cell>
          <cell r="H26">
            <v>601360</v>
          </cell>
          <cell r="I26">
            <v>601360</v>
          </cell>
          <cell r="J26">
            <v>581483</v>
          </cell>
          <cell r="K26">
            <v>581483</v>
          </cell>
          <cell r="L26">
            <v>608210</v>
          </cell>
          <cell r="M26">
            <v>608210</v>
          </cell>
          <cell r="N26">
            <v>652373</v>
          </cell>
          <cell r="O26">
            <v>652373</v>
          </cell>
          <cell r="P26">
            <v>677220</v>
          </cell>
          <cell r="Q26">
            <v>677220</v>
          </cell>
          <cell r="R26">
            <v>702291.4375</v>
          </cell>
          <cell r="S26">
            <v>702291.4375</v>
          </cell>
          <cell r="T26">
            <v>49185</v>
          </cell>
          <cell r="U26">
            <v>49185</v>
          </cell>
          <cell r="V26">
            <v>57688</v>
          </cell>
          <cell r="W26">
            <v>57688</v>
          </cell>
          <cell r="X26">
            <v>175911.95360000001</v>
          </cell>
          <cell r="Y26">
            <v>175911.95360000001</v>
          </cell>
          <cell r="Z26">
            <v>239085.65</v>
          </cell>
          <cell r="AA26">
            <v>239085.65</v>
          </cell>
          <cell r="AB26">
            <v>371293.23</v>
          </cell>
          <cell r="AC26">
            <v>371293.23</v>
          </cell>
          <cell r="AD26">
            <v>439199.49800000002</v>
          </cell>
          <cell r="AE26">
            <v>439199.49800000002</v>
          </cell>
          <cell r="AF26">
            <v>497686.59359999996</v>
          </cell>
          <cell r="AG26">
            <v>497686.59359999996</v>
          </cell>
          <cell r="AH26">
            <v>555072</v>
          </cell>
          <cell r="AI26">
            <v>555072</v>
          </cell>
          <cell r="AJ26">
            <v>616188.14</v>
          </cell>
          <cell r="AK26">
            <v>616188.14</v>
          </cell>
          <cell r="AL26">
            <v>671225.45</v>
          </cell>
          <cell r="AM26">
            <v>671225.45</v>
          </cell>
        </row>
        <row r="27">
          <cell r="D27">
            <v>67230</v>
          </cell>
          <cell r="E27">
            <v>67230</v>
          </cell>
          <cell r="F27">
            <v>80898</v>
          </cell>
          <cell r="G27">
            <v>80898</v>
          </cell>
          <cell r="H27">
            <v>89237</v>
          </cell>
          <cell r="I27">
            <v>89237</v>
          </cell>
          <cell r="J27">
            <v>84524</v>
          </cell>
          <cell r="K27">
            <v>84524</v>
          </cell>
          <cell r="L27">
            <v>89356.25</v>
          </cell>
          <cell r="M27">
            <v>89356.25</v>
          </cell>
          <cell r="N27">
            <v>91235.01</v>
          </cell>
          <cell r="O27">
            <v>91235.01</v>
          </cell>
          <cell r="P27">
            <v>90987</v>
          </cell>
          <cell r="Q27">
            <v>90987</v>
          </cell>
          <cell r="R27">
            <v>90379.410399999993</v>
          </cell>
          <cell r="S27">
            <v>90379.410399999993</v>
          </cell>
          <cell r="T27">
            <v>8050</v>
          </cell>
          <cell r="U27">
            <v>8050</v>
          </cell>
          <cell r="V27">
            <v>7309</v>
          </cell>
          <cell r="W27">
            <v>7309</v>
          </cell>
          <cell r="X27">
            <v>21477.954600000001</v>
          </cell>
          <cell r="Y27">
            <v>21477.954600000001</v>
          </cell>
          <cell r="Z27">
            <v>29056.65</v>
          </cell>
          <cell r="AA27">
            <v>29056.65</v>
          </cell>
          <cell r="AB27">
            <v>42864.23</v>
          </cell>
          <cell r="AC27">
            <v>42864.23</v>
          </cell>
          <cell r="AD27">
            <v>51180.497999999992</v>
          </cell>
          <cell r="AE27">
            <v>51180.497999999992</v>
          </cell>
          <cell r="AF27">
            <v>59636.590600000003</v>
          </cell>
          <cell r="AG27">
            <v>59636.590600000003</v>
          </cell>
          <cell r="AH27">
            <v>66173</v>
          </cell>
          <cell r="AI27">
            <v>66173</v>
          </cell>
          <cell r="AJ27">
            <v>74729.14</v>
          </cell>
          <cell r="AK27">
            <v>74729.14</v>
          </cell>
          <cell r="AL27">
            <v>82703.45</v>
          </cell>
          <cell r="AM27">
            <v>82703.45</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толлинг"/>
      <sheetName val="Реал.тов"/>
      <sheetName val="всего затрат"/>
      <sheetName val="Расход периода"/>
      <sheetName val="Осн.пок"/>
      <sheetName val="дивиденды"/>
      <sheetName val="БАЛАНС"/>
      <sheetName val="спц 2"/>
      <sheetName val="сорт"/>
      <sheetName val="перекат"/>
      <sheetName val="по стану"/>
      <sheetName val="тек.рем."/>
      <sheetName val="смен.об."/>
      <sheetName val="трансп."/>
      <sheetName val="пар от СИО"/>
      <sheetName val="катанка"/>
      <sheetName val="спц1 сорт"/>
      <sheetName val="кальк"/>
      <sheetName val=" по стану"/>
      <sheetName val="тек рем"/>
      <sheetName val="прочие рас"/>
      <sheetName val="транс"/>
      <sheetName val="всего спц1"/>
      <sheetName val="спц1 шары"/>
      <sheetName val="калькул"/>
      <sheetName val="по стану "/>
      <sheetName val="тек ремонт"/>
      <sheetName val="прочие"/>
      <sheetName val="транспорт"/>
      <sheetName val="спц1 шар 40"/>
      <sheetName val=" калькул"/>
      <sheetName val=" постану "/>
      <sheetName val=" тек рем"/>
      <sheetName val="почие, расх"/>
      <sheetName val="  транспорт"/>
      <sheetName val="спц1 шар 120"/>
      <sheetName val="кальку "/>
      <sheetName val=" по  стану"/>
      <sheetName val="тек рем."/>
      <sheetName val="почие расх"/>
      <sheetName val=" транспорт"/>
      <sheetName val="ALL"/>
      <sheetName val="Э.титул"/>
      <sheetName val="Э.кальк"/>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текущ"/>
      <sheetName val="атц"/>
      <sheetName val="ждц"/>
      <sheetName val="энергетический"/>
      <sheetName val="ккц"/>
      <sheetName val="цсип"/>
      <sheetName val="всего"/>
      <sheetName val="омтс"/>
      <sheetName val="з упр"/>
      <sheetName val="вво"/>
      <sheetName val="вц"/>
      <sheetName val="цлм"/>
      <sheetName val="цзл"/>
      <sheetName val="ппа"/>
      <sheetName val="связ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3"/>
      <sheetName val="Лист25"/>
      <sheetName val="копланмай"/>
      <sheetName val="фориш свод"/>
      <sheetName val="Фориш 2003"/>
      <sheetName val="Жиззах янги раз"/>
      <sheetName val="Лист1"/>
      <sheetName val="Массив"/>
      <sheetName val="уюшмага10,09 холатига"/>
      <sheetName val="Нарх"/>
      <sheetName val="Пункт"/>
      <sheetName val="RA_235"/>
      <sheetName val="№2б"/>
      <sheetName val="ЭЛ"/>
      <sheetName val="фориш_свод"/>
      <sheetName val="Фориш_2003"/>
      <sheetName val="Жиззах_янги_раз"/>
      <sheetName val="уюшмага10,09_холатига"/>
      <sheetName val="ХЮС"/>
      <sheetName val="Гай пахта"/>
      <sheetName val="사양조정"/>
      <sheetName val="Лист4"/>
      <sheetName val="Зан-ть(р-ны)"/>
      <sheetName val="Макрос1"/>
      <sheetName val="ном"/>
      <sheetName val="Параметр (ФОРМУДА)"/>
      <sheetName val="Асосий майдон-уруглик"/>
      <sheetName val="Лист1 (2)"/>
      <sheetName val="Прогноз"/>
      <sheetName val="Results"/>
      <sheetName val=" ОблУНО"/>
      <sheetName val=" ОблУНО (1)"/>
      <sheetName val="Спорт"/>
      <sheetName val="ПТО "/>
      <sheetName val="Урганч Муз"/>
      <sheetName val="ОблИУУ"/>
      <sheetName val="бер"/>
      <sheetName val="База"/>
      <sheetName val="фориш_свод1"/>
      <sheetName val="Фориш_20031"/>
      <sheetName val="Жиззах_янги_раз1"/>
      <sheetName val="уюшмага10,09_холатига1"/>
      <sheetName val="Гай_пахта"/>
      <sheetName val="Параметр_(ФОРМУДА)"/>
      <sheetName val="Асосий_майдон-уруглик"/>
      <sheetName val="Лист1_(2)"/>
      <sheetName val="туман"/>
      <sheetName val="Уругликка"/>
      <sheetName val="банк табл"/>
      <sheetName val="Лист2"/>
      <sheetName val="Ресстр2"/>
      <sheetName val="реестр3"/>
      <sheetName val="Реестр1"/>
      <sheetName val="Т19"/>
      <sheetName val="Дефектная ведомость"/>
      <sheetName val="Уюшмага 2-Ф"/>
      <sheetName val="Жами свод"/>
      <sheetName val="Уюшмага Форма-2"/>
      <sheetName val="Уюшмага Ж10,09"/>
      <sheetName val="режа"/>
      <sheetName val="К.смета"/>
      <sheetName val="Жад 30"/>
      <sheetName val="фориш_свод2"/>
      <sheetName val="Фориш_20032"/>
      <sheetName val="Жиззах_янги_раз2"/>
      <sheetName val="уюшмага10,09_холатига2"/>
      <sheetName val="Гай_пахта1"/>
      <sheetName val="Параметр_(ФОРМУДА)1"/>
      <sheetName val="Асосий_майдон-уруглик1"/>
      <sheetName val="Лист1_(2)1"/>
      <sheetName val="_ОблУНО"/>
      <sheetName val="_ОблУНО_(1)"/>
      <sheetName val="ПТО_"/>
      <sheetName val="Урганч_Муз"/>
      <sheetName val="банк_табл"/>
      <sheetName val="ер ресурс"/>
      <sheetName val="фориш_свод3"/>
      <sheetName val="Фориш_20033"/>
      <sheetName val="Жиззах_янги_раз3"/>
      <sheetName val="уюшмага10,09_холатига3"/>
      <sheetName val="Гай_пахта2"/>
      <sheetName val="Параметр_(ФОРМУДА)2"/>
      <sheetName val="Асосий_майдон-уруглик2"/>
      <sheetName val="Лист1_(2)2"/>
      <sheetName val="_ОблУНО1"/>
      <sheetName val="_ОблУНО_(1)1"/>
      <sheetName val="ПТО_1"/>
      <sheetName val="Урганч_Муз1"/>
      <sheetName val="банк_табл1"/>
      <sheetName val="Уюшмага_2-Ф"/>
      <sheetName val="Жами_свод"/>
      <sheetName val="Уюшмага_Форма-2"/>
      <sheetName val="Уюшмага_Ж10,09"/>
      <sheetName val="Дефектная_ведомость"/>
      <sheetName val="Жад_30"/>
      <sheetName val="ер_ресурс"/>
      <sheetName val="s"/>
      <sheetName val="11 жадвал"/>
      <sheetName val="10 жадвал"/>
      <sheetName val="63- протокол (4)"/>
      <sheetName val="Пр1э"/>
      <sheetName val="63-_протокол_(4)"/>
      <sheetName val="К_смета"/>
      <sheetName val="фориш_свод5"/>
      <sheetName val="Фориш_20035"/>
      <sheetName val="Жиззах_янги_раз5"/>
      <sheetName val="уюшмага10,09_холатига5"/>
      <sheetName val="Гай_пахта4"/>
      <sheetName val="Параметр_(ФОРМУДА)4"/>
      <sheetName val="Асосий_майдон-уруглик4"/>
      <sheetName val="Лист1_(2)4"/>
      <sheetName val="_ОблУНО3"/>
      <sheetName val="_ОблУНО_(1)3"/>
      <sheetName val="ПТО_3"/>
      <sheetName val="Урганч_Муз3"/>
      <sheetName val="банк_табл3"/>
      <sheetName val="Уюшмага_2-Ф2"/>
      <sheetName val="Жами_свод2"/>
      <sheetName val="Уюшмага_Форма-22"/>
      <sheetName val="Уюшмага_Ж10,092"/>
      <sheetName val="Дефектная_ведомость2"/>
      <sheetName val="Жад_302"/>
      <sheetName val="63-_протокол_(4)2"/>
      <sheetName val="ер_ресурс2"/>
      <sheetName val="К_смета2"/>
      <sheetName val="фориш_свод4"/>
      <sheetName val="Фориш_20034"/>
      <sheetName val="Жиззах_янги_раз4"/>
      <sheetName val="уюшмага10,09_холатига4"/>
      <sheetName val="Гай_пахта3"/>
      <sheetName val="Параметр_(ФОРМУДА)3"/>
      <sheetName val="Асосий_майдон-уруглик3"/>
      <sheetName val="Лист1_(2)3"/>
      <sheetName val="_ОблУНО2"/>
      <sheetName val="_ОблУНО_(1)2"/>
      <sheetName val="ПТО_2"/>
      <sheetName val="Урганч_Муз2"/>
      <sheetName val="банк_табл2"/>
      <sheetName val="Уюшмага_2-Ф1"/>
      <sheetName val="Жами_свод1"/>
      <sheetName val="Уюшмага_Форма-21"/>
      <sheetName val="Уюшмага_Ж10,091"/>
      <sheetName val="Дефектная_ведомость1"/>
      <sheetName val="Жад_301"/>
      <sheetName val="63-_протокол_(4)1"/>
      <sheetName val="ер_ресурс1"/>
      <sheetName val="К_смета1"/>
      <sheetName val="год_утч"/>
      <sheetName val="11_жадвал"/>
      <sheetName val="10_жадвал"/>
      <sheetName val="c"/>
      <sheetName val="KAT2344"/>
      <sheetName val="экс хар"/>
      <sheetName val="транспортировка"/>
      <sheetName val="сталь по годам"/>
      <sheetName val="фориш_свод6"/>
      <sheetName val="Фориш_20036"/>
      <sheetName val="Жиззах_янги_раз6"/>
      <sheetName val="уюшмага10,09_холатига6"/>
      <sheetName val="Гай_пахта5"/>
      <sheetName val="Параметр_(ФОРМУДА)5"/>
      <sheetName val="Асосий_майдон-уруглик5"/>
      <sheetName val="Лист1_(2)5"/>
      <sheetName val="_ОблУНО4"/>
      <sheetName val="_ОблУНО_(1)4"/>
      <sheetName val="ПТО_4"/>
      <sheetName val="Урганч_Муз4"/>
      <sheetName val="банк_табл4"/>
      <sheetName val="Дефектная_ведомость3"/>
      <sheetName val="Уюшмага_2-Ф3"/>
      <sheetName val="Жами_свод3"/>
      <sheetName val="Уюшмага_Форма-23"/>
      <sheetName val="Уюшмага_Ж10,093"/>
      <sheetName val="Жад_303"/>
      <sheetName val="63-_протокол_(4)3"/>
      <sheetName val="ер_ресурс3"/>
      <sheetName val="К_смета3"/>
      <sheetName val="11_жадвал1"/>
      <sheetName val="10_жадвал1"/>
      <sheetName val="данные"/>
      <sheetName val="экс_хар"/>
      <sheetName val="фориш_свод9"/>
      <sheetName val="Фориш_20039"/>
      <sheetName val="Жиззах_янги_раз9"/>
      <sheetName val="уюшмага10,09_холатига9"/>
      <sheetName val="Гай_пахта8"/>
      <sheetName val="Параметр_(ФОРМУДА)8"/>
      <sheetName val="Асосий_майдон-уруглик8"/>
      <sheetName val="Лист1_(2)8"/>
      <sheetName val="_ОблУНО7"/>
      <sheetName val="_ОблУНО_(1)7"/>
      <sheetName val="ПТО_7"/>
      <sheetName val="Урганч_Муз7"/>
      <sheetName val="банк_табл7"/>
      <sheetName val="Дефектная_ведомость6"/>
      <sheetName val="Уюшмага_2-Ф6"/>
      <sheetName val="Жами_свод6"/>
      <sheetName val="Уюшмага_Форма-26"/>
      <sheetName val="Уюшмага_Ж10,096"/>
      <sheetName val="К_смета6"/>
      <sheetName val="Жад_306"/>
      <sheetName val="ер_ресурс6"/>
      <sheetName val="11_жадвал3"/>
      <sheetName val="10_жадвал3"/>
      <sheetName val="63-_протокол_(4)6"/>
      <sheetName val="фориш_свод8"/>
      <sheetName val="Фориш_20038"/>
      <sheetName val="Жиззах_янги_раз8"/>
      <sheetName val="уюшмага10,09_холатига8"/>
      <sheetName val="Гай_пахта7"/>
      <sheetName val="Параметр_(ФОРМУДА)7"/>
      <sheetName val="Асосий_майдон-уруглик7"/>
      <sheetName val="Лист1_(2)7"/>
      <sheetName val="_ОблУНО6"/>
      <sheetName val="_ОблУНО_(1)6"/>
      <sheetName val="ПТО_6"/>
      <sheetName val="Урганч_Муз6"/>
      <sheetName val="банк_табл6"/>
      <sheetName val="Дефектная_ведомость5"/>
      <sheetName val="Уюшмага_2-Ф5"/>
      <sheetName val="Жами_свод5"/>
      <sheetName val="Уюшмага_Форма-25"/>
      <sheetName val="Уюшмага_Ж10,095"/>
      <sheetName val="ер_ресурс5"/>
      <sheetName val="Жад_305"/>
      <sheetName val="К_смета5"/>
      <sheetName val="11_жадвал2"/>
      <sheetName val="10_жадвал2"/>
      <sheetName val="63-_протокол_(4)5"/>
      <sheetName val="экс_хар1"/>
      <sheetName val="сталь_по_годам"/>
      <sheetName val="фориш_свод7"/>
      <sheetName val="Фориш_20037"/>
      <sheetName val="Жиззах_янги_раз7"/>
      <sheetName val="уюшмага10,09_холатига7"/>
      <sheetName val="Гай_пахта6"/>
      <sheetName val="Параметр_(ФОРМУДА)6"/>
      <sheetName val="Асосий_майдон-уруглик6"/>
      <sheetName val="Лист1_(2)6"/>
      <sheetName val="_ОблУНО5"/>
      <sheetName val="_ОблУНО_(1)5"/>
      <sheetName val="ПТО_5"/>
      <sheetName val="Урганч_Муз5"/>
      <sheetName val="банк_табл5"/>
      <sheetName val="Дефектная_ведомость4"/>
      <sheetName val="Уюшмага_2-Ф4"/>
      <sheetName val="Жами_свод4"/>
      <sheetName val="Уюшмага_Форма-24"/>
      <sheetName val="Уюшмага_Ж10,094"/>
      <sheetName val="К_смета4"/>
      <sheetName val="Жад_304"/>
      <sheetName val="ер_ресурс4"/>
      <sheetName val="63-_протокол_(4)4"/>
      <sheetName val="фориш_свод10"/>
      <sheetName val="Фориш_200310"/>
      <sheetName val="Жиззах_янги_раз10"/>
      <sheetName val="уюшмага10,09_холатига10"/>
      <sheetName val="Гай_пахта9"/>
      <sheetName val="Параметр_(ФОРМУДА)9"/>
      <sheetName val="Асосий_майдон-уруглик9"/>
      <sheetName val="Лист1_(2)9"/>
      <sheetName val="_ОблУНО8"/>
      <sheetName val="_ОблУНО_(1)8"/>
      <sheetName val="ПТО_8"/>
      <sheetName val="Урганч_Муз8"/>
      <sheetName val="банк_табл8"/>
      <sheetName val="Дефектная_ведомость7"/>
      <sheetName val="Уюшмага_2-Ф7"/>
      <sheetName val="Жами_свод7"/>
      <sheetName val="Уюшмага_Форма-27"/>
      <sheetName val="Уюшмага_Ж10,097"/>
      <sheetName val="К_смета7"/>
      <sheetName val="Жад_307"/>
      <sheetName val="ер_ресурс7"/>
      <sheetName val="11_жадвал4"/>
      <sheetName val="10_жадвал4"/>
      <sheetName val="63-_протокол_(4)7"/>
      <sheetName val="фориш_свод11"/>
      <sheetName val="Фориш_200311"/>
      <sheetName val="Жиззах_янги_раз11"/>
      <sheetName val="уюшмага10,09_холатига11"/>
      <sheetName val="Гай_пахта10"/>
      <sheetName val="Параметр_(ФОРМУДА)10"/>
      <sheetName val="Асосий_майдон-уруглик10"/>
      <sheetName val="Лист1_(2)10"/>
      <sheetName val="_ОблУНО9"/>
      <sheetName val="_ОблУНО_(1)9"/>
      <sheetName val="ПТО_9"/>
      <sheetName val="Урганч_Муз9"/>
      <sheetName val="банк_табл9"/>
      <sheetName val="Дефектная_ведомость8"/>
      <sheetName val="Уюшмага_2-Ф8"/>
      <sheetName val="Жами_свод8"/>
      <sheetName val="Уюшмага_Форма-28"/>
      <sheetName val="Уюшмага_Ж10,098"/>
      <sheetName val="К_смета8"/>
      <sheetName val="Жад_308"/>
      <sheetName val="ер_ресурс8"/>
      <sheetName val="11_жадвал5"/>
      <sheetName val="10_жадвал5"/>
      <sheetName val="63-_протокол_(4)8"/>
      <sheetName val="фориш_свод12"/>
      <sheetName val="Фориш_200312"/>
      <sheetName val="Жиззах_янги_раз12"/>
      <sheetName val="уюшмага10,09_холатига12"/>
      <sheetName val="Гай_пахта11"/>
      <sheetName val="Параметр_(ФОРМУДА)11"/>
      <sheetName val="Асосий_майдон-уруглик11"/>
      <sheetName val="Лист1_(2)11"/>
      <sheetName val="_ОблУНО10"/>
      <sheetName val="_ОблУНО_(1)10"/>
      <sheetName val="ПТО_10"/>
      <sheetName val="Урганч_Муз10"/>
      <sheetName val="банк_табл10"/>
      <sheetName val="Дефектная_ведомость9"/>
      <sheetName val="Уюшмага_2-Ф9"/>
      <sheetName val="Жами_свод9"/>
      <sheetName val="Уюшмага_Форма-29"/>
      <sheetName val="Уюшмага_Ж10,099"/>
      <sheetName val="К_смета9"/>
      <sheetName val="Жад_309"/>
      <sheetName val="ер_ресурс9"/>
      <sheetName val="11_жадвал6"/>
      <sheetName val="10_жадвал6"/>
      <sheetName val="63-_протокол_(4)9"/>
      <sheetName val="фориш_свод13"/>
      <sheetName val="Фориш_200313"/>
      <sheetName val="Жиззах_янги_раз13"/>
      <sheetName val="уюшмага10,09_холатига13"/>
      <sheetName val="Гай_пахта12"/>
      <sheetName val="Параметр_(ФОРМУДА)12"/>
      <sheetName val="Асосий_майдон-уруглик12"/>
      <sheetName val="Лист1_(2)12"/>
      <sheetName val="_ОблУНО11"/>
      <sheetName val="_ОблУНО_(1)11"/>
      <sheetName val="ПТО_11"/>
      <sheetName val="Урганч_Муз11"/>
      <sheetName val="банк_табл11"/>
      <sheetName val="Дефектная_ведомость10"/>
      <sheetName val="Уюшмага_2-Ф10"/>
      <sheetName val="Жами_свод10"/>
      <sheetName val="Уюшмага_Форма-210"/>
      <sheetName val="Уюшмага_Ж10,0910"/>
      <sheetName val="Жад_3010"/>
      <sheetName val="К_смета10"/>
      <sheetName val="фориш_свод14"/>
      <sheetName val="Фориш_200314"/>
      <sheetName val="Жиззах_янги_раз14"/>
      <sheetName val="уюшмага10,09_холатига14"/>
      <sheetName val="Гай_пахта13"/>
      <sheetName val="Параметр_(ФОРМУДА)13"/>
      <sheetName val="Асосий_майдон-уруглик13"/>
      <sheetName val="Лист1_(2)13"/>
      <sheetName val="_ОблУНО12"/>
      <sheetName val="_ОблУНО_(1)12"/>
      <sheetName val="ПТО_12"/>
      <sheetName val="Урганч_Муз12"/>
      <sheetName val="банк_табл12"/>
      <sheetName val="Дефектная_ведомость11"/>
      <sheetName val="Уюшмага_2-Ф11"/>
      <sheetName val="Жами_свод11"/>
      <sheetName val="Уюшмага_Форма-211"/>
      <sheetName val="Уюшмага_Ж10,0911"/>
      <sheetName val="Жад_3011"/>
      <sheetName val="К_смета11"/>
      <sheetName val="фориш_свод15"/>
      <sheetName val="Фориш_200315"/>
      <sheetName val="Жиззах_янги_раз15"/>
      <sheetName val="уюшмага10,09_холатига15"/>
      <sheetName val="Гай_пахта14"/>
      <sheetName val="Параметр_(ФОРМУДА)14"/>
      <sheetName val="Асосий_майдон-уруглик14"/>
      <sheetName val="Лист1_(2)14"/>
      <sheetName val="_ОблУНО13"/>
      <sheetName val="_ОблУНО_(1)13"/>
      <sheetName val="ПТО_13"/>
      <sheetName val="Урганч_Муз13"/>
      <sheetName val="банк_табл13"/>
      <sheetName val="Дефектная_ведомость12"/>
      <sheetName val="Уюшмага_2-Ф12"/>
      <sheetName val="Жами_свод12"/>
      <sheetName val="Уюшмага_Форма-212"/>
      <sheetName val="Уюшмага_Ж10,0912"/>
      <sheetName val="Жад_3012"/>
      <sheetName val="К_смета12"/>
      <sheetName val="ер_ресурс10"/>
      <sheetName val="63-_протокол_(4)10"/>
      <sheetName val="11_жадвал7"/>
      <sheetName val="10_жадвал7"/>
      <sheetName val="экс_хар2"/>
      <sheetName val="сталь_по_годам1"/>
      <sheetName val="фориш_свод16"/>
      <sheetName val="Фориш_200316"/>
      <sheetName val="Жиззах_янги_раз16"/>
      <sheetName val="уюшмага10,09_холатига16"/>
      <sheetName val="Гай_пахта15"/>
      <sheetName val="Параметр_(ФОРМУДА)15"/>
      <sheetName val="Асосий_майдон-уруглик15"/>
      <sheetName val="Лист1_(2)15"/>
      <sheetName val="_ОблУНО14"/>
      <sheetName val="_ОблУНО_(1)14"/>
      <sheetName val="ПТО_14"/>
      <sheetName val="Урганч_Муз14"/>
      <sheetName val="банк_табл14"/>
      <sheetName val="Дефектная_ведомость13"/>
      <sheetName val="Уюшмага_2-Ф13"/>
      <sheetName val="Жами_свод13"/>
      <sheetName val="Уюшмага_Форма-213"/>
      <sheetName val="Уюшмага_Ж10,0913"/>
      <sheetName val="К_смета13"/>
      <sheetName val="Жад_3013"/>
      <sheetName val="ер_ресурс11"/>
      <sheetName val="11_жадвал8"/>
      <sheetName val="10_жадвал8"/>
      <sheetName val="63-_протокол_(4)11"/>
      <sheetName val="экс_хар3"/>
      <sheetName val="сталь_по_годам2"/>
      <sheetName val="МФО руйхат"/>
      <sheetName val="фориш_свод17"/>
      <sheetName val="Фориш_200317"/>
      <sheetName val="Жиззах_янги_раз17"/>
      <sheetName val="уюшмага10,09_холатига17"/>
      <sheetName val="Гай_пахта16"/>
      <sheetName val="Параметр_(ФОРМУДА)16"/>
      <sheetName val="Асосий_майдон-уруглик16"/>
      <sheetName val="Лист1_(2)16"/>
      <sheetName val="_ОблУНО15"/>
      <sheetName val="_ОблУНО_(1)15"/>
      <sheetName val="ПТО_15"/>
      <sheetName val="Урганч_Муз15"/>
      <sheetName val="банк_табл15"/>
      <sheetName val="Дефектная_ведомость14"/>
      <sheetName val="Уюшмага_2-Ф14"/>
      <sheetName val="Жами_свод14"/>
      <sheetName val="Уюшмага_Форма-214"/>
      <sheetName val="Уюшмага_Ж10,0914"/>
      <sheetName val="К_смета14"/>
      <sheetName val="Жад_3014"/>
      <sheetName val="ер_ресурс12"/>
      <sheetName val="11_жадвал9"/>
      <sheetName val="10_жадвал9"/>
      <sheetName val="63-_протокол_(4)12"/>
      <sheetName val="экс_хар4"/>
      <sheetName val="сталь_по_годам3"/>
      <sheetName val="фориш_свод18"/>
      <sheetName val="Фориш_200318"/>
      <sheetName val="Жиззах_янги_раз18"/>
      <sheetName val="уюшмага10,09_холатига18"/>
      <sheetName val="Гай_пахта17"/>
      <sheetName val="Параметр_(ФОРМУДА)17"/>
      <sheetName val="Асосий_майдон-уруглик17"/>
      <sheetName val="Лист1_(2)17"/>
      <sheetName val="_ОблУНО16"/>
      <sheetName val="_ОблУНО_(1)16"/>
      <sheetName val="ПТО_16"/>
      <sheetName val="Урганч_Муз16"/>
      <sheetName val="банк_табл16"/>
      <sheetName val="Дефектная_ведомость15"/>
      <sheetName val="Уюшмага_2-Ф15"/>
      <sheetName val="Жами_свод15"/>
      <sheetName val="Уюшмага_Форма-215"/>
      <sheetName val="Уюшмага_Ж10,0915"/>
      <sheetName val="К_смета15"/>
      <sheetName val="Жад_3015"/>
      <sheetName val="ер_ресурс13"/>
      <sheetName val="11_жадвал10"/>
      <sheetName val="10_жадвал10"/>
      <sheetName val="63-_протокол_(4)13"/>
      <sheetName val="экс_хар5"/>
      <sheetName val="сталь_по_годам4"/>
      <sheetName val="суд"/>
      <sheetName val="#ССЫЛКА"/>
      <sheetName val="Нокон хол"/>
      <sheetName val="фориш_свод19"/>
      <sheetName val="Фориш_200319"/>
      <sheetName val="Жиззах_янги_раз19"/>
      <sheetName val="уюшмага10,09_холатига19"/>
      <sheetName val="Гай_пахта18"/>
      <sheetName val="Параметр_(ФОРМУДА)18"/>
      <sheetName val="Асосий_майдон-уруглик18"/>
      <sheetName val="Лист1_(2)18"/>
      <sheetName val="ВВОД"/>
      <sheetName val="Бал"/>
      <sheetName val="Store"/>
      <sheetName val="Тохирбек 2003-1"/>
      <sheetName val="п2"/>
      <sheetName val="анализ.чувст"/>
      <sheetName val="_ОблУНО17"/>
      <sheetName val="_ОблУНО_(1)17"/>
      <sheetName val="ПТО_17"/>
      <sheetName val="Урганч_Муз17"/>
      <sheetName val="банк_табл17"/>
      <sheetName val="Дефектная_ведомость16"/>
      <sheetName val="Уюшмага_2-Ф16"/>
      <sheetName val="Жами_свод16"/>
      <sheetName val="Уюшмага_Форма-216"/>
      <sheetName val="Уюшмага_Ж10,0916"/>
      <sheetName val="К_смета16"/>
      <sheetName val="ер_ресурс14"/>
      <sheetName val="Жад_3016"/>
      <sheetName val="11_жадвал11"/>
      <sheetName val="10_жадвал11"/>
      <sheetName val="63-_протокол_(4)14"/>
      <sheetName val="экс_хар6"/>
      <sheetName val="сталь_по_годам5"/>
      <sheetName val="МФО_руйхат"/>
      <sheetName val="Исходные1"/>
      <sheetName val="2 доход-вариант с формулой"/>
      <sheetName val="фориш_свод20"/>
      <sheetName val="Фориш_200320"/>
      <sheetName val="Жиззах_янги_раз20"/>
      <sheetName val="уюшмага10,09_холатига20"/>
      <sheetName val="Гай_пахта19"/>
      <sheetName val="Параметр_(ФОРМУДА)19"/>
      <sheetName val="Асосий_майдон-уруглик19"/>
      <sheetName val="Лист1_(2)19"/>
      <sheetName val="Тохирбек_2003-1"/>
      <sheetName val="анализ_чувст"/>
      <sheetName val="Нокон_хол"/>
      <sheetName val="ДСБ СВОД"/>
      <sheetName val="ТУМАН СВОД"/>
      <sheetName val="Свод солиштирма"/>
      <sheetName val="номма-ном ишлашга"/>
      <sheetName val="Маълумотнома свод"/>
      <sheetName val="Номма-ном (нотижорат)"/>
      <sheetName val="Фориш_20031〲"/>
      <sheetName val="инф"/>
      <sheetName val="Фориш_20031Ȳ"/>
      <sheetName val="Рабочая таблица"/>
      <sheetName val="март"/>
      <sheetName val="структура"/>
      <sheetName val="G1"/>
      <sheetName val="ИСХД"/>
      <sheetName val="январбюджет"/>
      <sheetName val="Тохирбек%202003-1"/>
      <sheetName val="Счет-Фактура"/>
      <sheetName val="Лист5"/>
      <sheetName val="свод"/>
      <sheetName val="ходим"/>
      <sheetName val="НОММА-НОМ"/>
      <sheetName val="Prog. rost tarifov"/>
      <sheetName val="Курс"/>
      <sheetName val="Топливо-энергия"/>
      <sheetName val="f007502_18X"/>
      <sheetName val="Finplan"/>
      <sheetName val="Pr cost"/>
      <sheetName val="203 квп"/>
      <sheetName val="Облсэс"/>
      <sheetName val="выполнение"/>
      <sheetName val="лой"/>
      <sheetName val="фориш_свод21"/>
      <sheetName val="Фориш_200321"/>
      <sheetName val="Жиззах_янги_раз21"/>
      <sheetName val="уюшмага10,09_холатига21"/>
      <sheetName val="Гай_пахта20"/>
      <sheetName val="Параметр_(ФОРМУДА)20"/>
      <sheetName val="Асосий_майдон-уруглик20"/>
      <sheetName val="Лист1_(2)20"/>
      <sheetName val="_ОблУНО18"/>
      <sheetName val="_ОблУНО_(1)18"/>
      <sheetName val="ПТО_18"/>
      <sheetName val="Урганч_Муз18"/>
      <sheetName val="банк_табл18"/>
      <sheetName val="Дефектная_ведомость17"/>
      <sheetName val="Жад_3017"/>
      <sheetName val="Уюшмага_2-Ф17"/>
      <sheetName val="Жами_свод17"/>
      <sheetName val="Уюшмага_Форма-217"/>
      <sheetName val="Уюшмага_Ж10,0917"/>
      <sheetName val="ер_ресурс15"/>
      <sheetName val="К_смета17"/>
      <sheetName val="63-_протокол_(4)15"/>
      <sheetName val="11_жадвал12"/>
      <sheetName val="10_жадвал12"/>
      <sheetName val="экс_хар7"/>
      <sheetName val="сталь_по_годам6"/>
      <sheetName val="МФО_руйхат1"/>
      <sheetName val="Нокон_хол1"/>
      <sheetName val="Тохирбек_2003-11"/>
      <sheetName val="анализ_чувст1"/>
      <sheetName val="2_доход-вариант_с_формулой"/>
      <sheetName val="ДСБ_СВОД"/>
      <sheetName val="ТУМАН_СВОД"/>
      <sheetName val="Свод_солиштирма"/>
      <sheetName val="номма-ном_ишлашга"/>
      <sheetName val="Маълумотнома_свод"/>
      <sheetName val="Номма-ном_(нотижорат)"/>
      <sheetName val="Рабочая_таблица"/>
      <sheetName val="Prog__rost_tarifov"/>
      <sheetName val="Pr_cost"/>
      <sheetName val="MIN-MAX"/>
      <sheetName val="План пр-ва_1"/>
      <sheetName val="Data input"/>
      <sheetName val="для ГАКа"/>
      <sheetName val="свод_СвС"/>
      <sheetName val="ФО"/>
    </sheetNames>
    <sheetDataSet>
      <sheetData sheetId="0">
        <row r="4">
          <cell r="O4">
            <v>67.099999999999994</v>
          </cell>
        </row>
      </sheetData>
      <sheetData sheetId="1">
        <row r="4">
          <cell r="O4">
            <v>67.099999999999994</v>
          </cell>
        </row>
      </sheetData>
      <sheetData sheetId="2">
        <row r="4">
          <cell r="O4">
            <v>67.099999999999994</v>
          </cell>
        </row>
      </sheetData>
      <sheetData sheetId="3">
        <row r="4">
          <cell r="O4">
            <v>67.099999999999994</v>
          </cell>
        </row>
      </sheetData>
      <sheetData sheetId="4" refreshError="1">
        <row r="4">
          <cell r="O4">
            <v>67.099999999999994</v>
          </cell>
        </row>
      </sheetData>
      <sheetData sheetId="5">
        <row r="4">
          <cell r="O4">
            <v>67.099999999999994</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ow r="4">
          <cell r="O4">
            <v>67.099999999999994</v>
          </cell>
        </row>
      </sheetData>
      <sheetData sheetId="48">
        <row r="4">
          <cell r="O4">
            <v>67.099999999999994</v>
          </cell>
        </row>
      </sheetData>
      <sheetData sheetId="49">
        <row r="4">
          <cell r="O4">
            <v>67.099999999999994</v>
          </cell>
        </row>
      </sheetData>
      <sheetData sheetId="50">
        <row r="4">
          <cell r="O4">
            <v>67.099999999999994</v>
          </cell>
        </row>
      </sheetData>
      <sheetData sheetId="51">
        <row r="4">
          <cell r="O4">
            <v>67.099999999999994</v>
          </cell>
        </row>
      </sheetData>
      <sheetData sheetId="52">
        <row r="4">
          <cell r="O4">
            <v>67.099999999999994</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4">
          <cell r="O4">
            <v>67.099999999999994</v>
          </cell>
        </row>
      </sheetData>
      <sheetData sheetId="62">
        <row r="4">
          <cell r="O4">
            <v>67.099999999999994</v>
          </cell>
        </row>
      </sheetData>
      <sheetData sheetId="63">
        <row r="4">
          <cell r="O4">
            <v>67.099999999999994</v>
          </cell>
        </row>
      </sheetData>
      <sheetData sheetId="64">
        <row r="4">
          <cell r="O4">
            <v>67.099999999999994</v>
          </cell>
        </row>
      </sheetData>
      <sheetData sheetId="65">
        <row r="4">
          <cell r="O4">
            <v>67.099999999999994</v>
          </cell>
        </row>
      </sheetData>
      <sheetData sheetId="66">
        <row r="4">
          <cell r="O4">
            <v>67.099999999999994</v>
          </cell>
        </row>
      </sheetData>
      <sheetData sheetId="67">
        <row r="4">
          <cell r="O4">
            <v>67.099999999999994</v>
          </cell>
        </row>
      </sheetData>
      <sheetData sheetId="68">
        <row r="4">
          <cell r="O4">
            <v>67.099999999999994</v>
          </cell>
        </row>
      </sheetData>
      <sheetData sheetId="69">
        <row r="4">
          <cell r="O4">
            <v>67.099999999999994</v>
          </cell>
        </row>
      </sheetData>
      <sheetData sheetId="70">
        <row r="4">
          <cell r="O4">
            <v>67.099999999999994</v>
          </cell>
        </row>
      </sheetData>
      <sheetData sheetId="71">
        <row r="4">
          <cell r="O4">
            <v>67.099999999999994</v>
          </cell>
        </row>
      </sheetData>
      <sheetData sheetId="72">
        <row r="4">
          <cell r="O4">
            <v>67.099999999999994</v>
          </cell>
        </row>
      </sheetData>
      <sheetData sheetId="73" refreshError="1"/>
      <sheetData sheetId="74" refreshError="1"/>
      <sheetData sheetId="75" refreshError="1"/>
      <sheetData sheetId="76">
        <row r="4">
          <cell r="O4">
            <v>67.099999999999994</v>
          </cell>
        </row>
      </sheetData>
      <sheetData sheetId="77">
        <row r="4">
          <cell r="O4">
            <v>67.099999999999994</v>
          </cell>
        </row>
      </sheetData>
      <sheetData sheetId="78">
        <row r="4">
          <cell r="O4">
            <v>67.099999999999994</v>
          </cell>
        </row>
      </sheetData>
      <sheetData sheetId="79">
        <row r="4">
          <cell r="O4">
            <v>67.099999999999994</v>
          </cell>
        </row>
      </sheetData>
      <sheetData sheetId="80">
        <row r="4">
          <cell r="O4">
            <v>67.099999999999994</v>
          </cell>
        </row>
      </sheetData>
      <sheetData sheetId="81">
        <row r="4">
          <cell r="O4">
            <v>67.099999999999994</v>
          </cell>
        </row>
      </sheetData>
      <sheetData sheetId="82">
        <row r="4">
          <cell r="O4">
            <v>67.099999999999994</v>
          </cell>
        </row>
      </sheetData>
      <sheetData sheetId="83">
        <row r="4">
          <cell r="O4">
            <v>67.099999999999994</v>
          </cell>
        </row>
      </sheetData>
      <sheetData sheetId="84">
        <row r="4">
          <cell r="O4">
            <v>67.099999999999994</v>
          </cell>
        </row>
      </sheetData>
      <sheetData sheetId="85">
        <row r="4">
          <cell r="O4">
            <v>67.099999999999994</v>
          </cell>
        </row>
      </sheetData>
      <sheetData sheetId="86">
        <row r="4">
          <cell r="O4">
            <v>67.099999999999994</v>
          </cell>
        </row>
      </sheetData>
      <sheetData sheetId="87">
        <row r="4">
          <cell r="O4">
            <v>67.099999999999994</v>
          </cell>
        </row>
      </sheetData>
      <sheetData sheetId="88">
        <row r="4">
          <cell r="O4">
            <v>67.099999999999994</v>
          </cell>
        </row>
      </sheetData>
      <sheetData sheetId="89">
        <row r="4">
          <cell r="O4">
            <v>67.099999999999994</v>
          </cell>
        </row>
      </sheetData>
      <sheetData sheetId="90">
        <row r="4">
          <cell r="O4">
            <v>67.099999999999994</v>
          </cell>
        </row>
      </sheetData>
      <sheetData sheetId="91">
        <row r="4">
          <cell r="O4">
            <v>67.099999999999994</v>
          </cell>
        </row>
      </sheetData>
      <sheetData sheetId="92">
        <row r="4">
          <cell r="O4">
            <v>67.099999999999994</v>
          </cell>
        </row>
      </sheetData>
      <sheetData sheetId="93">
        <row r="4">
          <cell r="O4">
            <v>67.099999999999994</v>
          </cell>
        </row>
      </sheetData>
      <sheetData sheetId="94">
        <row r="4">
          <cell r="O4">
            <v>67.099999999999994</v>
          </cell>
        </row>
      </sheetData>
      <sheetData sheetId="95">
        <row r="4">
          <cell r="O4">
            <v>67.099999999999994</v>
          </cell>
        </row>
      </sheetData>
      <sheetData sheetId="96" refreshError="1"/>
      <sheetData sheetId="97" refreshError="1"/>
      <sheetData sheetId="98" refreshError="1"/>
      <sheetData sheetId="99" refreshError="1"/>
      <sheetData sheetId="100" refreshError="1"/>
      <sheetData sheetId="101">
        <row r="4">
          <cell r="O4">
            <v>67.099999999999994</v>
          </cell>
        </row>
      </sheetData>
      <sheetData sheetId="102">
        <row r="4">
          <cell r="O4">
            <v>67.099999999999994</v>
          </cell>
        </row>
      </sheetData>
      <sheetData sheetId="103">
        <row r="4">
          <cell r="O4">
            <v>67.099999999999994</v>
          </cell>
        </row>
      </sheetData>
      <sheetData sheetId="104">
        <row r="4">
          <cell r="O4">
            <v>67.099999999999994</v>
          </cell>
        </row>
      </sheetData>
      <sheetData sheetId="105">
        <row r="4">
          <cell r="O4">
            <v>67.099999999999994</v>
          </cell>
        </row>
      </sheetData>
      <sheetData sheetId="106">
        <row r="4">
          <cell r="O4">
            <v>67.099999999999994</v>
          </cell>
        </row>
      </sheetData>
      <sheetData sheetId="107">
        <row r="4">
          <cell r="O4">
            <v>67.099999999999994</v>
          </cell>
        </row>
      </sheetData>
      <sheetData sheetId="108">
        <row r="4">
          <cell r="O4">
            <v>67.099999999999994</v>
          </cell>
        </row>
      </sheetData>
      <sheetData sheetId="109">
        <row r="4">
          <cell r="O4">
            <v>67.099999999999994</v>
          </cell>
        </row>
      </sheetData>
      <sheetData sheetId="110">
        <row r="4">
          <cell r="O4">
            <v>67.099999999999994</v>
          </cell>
        </row>
      </sheetData>
      <sheetData sheetId="111">
        <row r="4">
          <cell r="O4">
            <v>67.099999999999994</v>
          </cell>
        </row>
      </sheetData>
      <sheetData sheetId="112">
        <row r="4">
          <cell r="O4">
            <v>67.099999999999994</v>
          </cell>
        </row>
      </sheetData>
      <sheetData sheetId="113">
        <row r="4">
          <cell r="O4">
            <v>67.099999999999994</v>
          </cell>
        </row>
      </sheetData>
      <sheetData sheetId="114">
        <row r="4">
          <cell r="O4">
            <v>67.099999999999994</v>
          </cell>
        </row>
      </sheetData>
      <sheetData sheetId="115">
        <row r="4">
          <cell r="O4">
            <v>67.099999999999994</v>
          </cell>
        </row>
      </sheetData>
      <sheetData sheetId="116">
        <row r="4">
          <cell r="O4">
            <v>67.099999999999994</v>
          </cell>
        </row>
      </sheetData>
      <sheetData sheetId="117">
        <row r="4">
          <cell r="O4">
            <v>67.099999999999994</v>
          </cell>
        </row>
      </sheetData>
      <sheetData sheetId="118">
        <row r="4">
          <cell r="O4">
            <v>67.099999999999994</v>
          </cell>
        </row>
      </sheetData>
      <sheetData sheetId="119">
        <row r="4">
          <cell r="O4">
            <v>67.099999999999994</v>
          </cell>
        </row>
      </sheetData>
      <sheetData sheetId="120">
        <row r="4">
          <cell r="O4">
            <v>67.099999999999994</v>
          </cell>
        </row>
      </sheetData>
      <sheetData sheetId="121">
        <row r="4">
          <cell r="O4">
            <v>67.099999999999994</v>
          </cell>
        </row>
      </sheetData>
      <sheetData sheetId="122">
        <row r="4">
          <cell r="O4">
            <v>67.099999999999994</v>
          </cell>
        </row>
      </sheetData>
      <sheetData sheetId="123">
        <row r="4">
          <cell r="O4">
            <v>67.099999999999994</v>
          </cell>
        </row>
      </sheetData>
      <sheetData sheetId="124">
        <row r="4">
          <cell r="O4">
            <v>67.099999999999994</v>
          </cell>
        </row>
      </sheetData>
      <sheetData sheetId="125">
        <row r="4">
          <cell r="O4">
            <v>67.099999999999994</v>
          </cell>
        </row>
      </sheetData>
      <sheetData sheetId="126">
        <row r="4">
          <cell r="O4">
            <v>67.099999999999994</v>
          </cell>
        </row>
      </sheetData>
      <sheetData sheetId="127">
        <row r="4">
          <cell r="O4">
            <v>67.099999999999994</v>
          </cell>
        </row>
      </sheetData>
      <sheetData sheetId="128">
        <row r="4">
          <cell r="O4">
            <v>67.099999999999994</v>
          </cell>
        </row>
      </sheetData>
      <sheetData sheetId="129">
        <row r="4">
          <cell r="O4">
            <v>67.099999999999994</v>
          </cell>
        </row>
      </sheetData>
      <sheetData sheetId="130">
        <row r="4">
          <cell r="O4">
            <v>67.099999999999994</v>
          </cell>
        </row>
      </sheetData>
      <sheetData sheetId="131">
        <row r="4">
          <cell r="O4">
            <v>67.099999999999994</v>
          </cell>
        </row>
      </sheetData>
      <sheetData sheetId="132">
        <row r="4">
          <cell r="O4">
            <v>67.099999999999994</v>
          </cell>
        </row>
      </sheetData>
      <sheetData sheetId="133">
        <row r="4">
          <cell r="O4">
            <v>67.099999999999994</v>
          </cell>
        </row>
      </sheetData>
      <sheetData sheetId="134">
        <row r="4">
          <cell r="O4">
            <v>67.099999999999994</v>
          </cell>
        </row>
      </sheetData>
      <sheetData sheetId="135">
        <row r="4">
          <cell r="O4">
            <v>67.099999999999994</v>
          </cell>
        </row>
      </sheetData>
      <sheetData sheetId="136">
        <row r="4">
          <cell r="O4">
            <v>67.099999999999994</v>
          </cell>
        </row>
      </sheetData>
      <sheetData sheetId="137">
        <row r="4">
          <cell r="O4">
            <v>67.099999999999994</v>
          </cell>
        </row>
      </sheetData>
      <sheetData sheetId="138">
        <row r="4">
          <cell r="O4">
            <v>67.099999999999994</v>
          </cell>
        </row>
      </sheetData>
      <sheetData sheetId="139">
        <row r="4">
          <cell r="O4">
            <v>67.099999999999994</v>
          </cell>
        </row>
      </sheetData>
      <sheetData sheetId="140">
        <row r="4">
          <cell r="O4">
            <v>67.099999999999994</v>
          </cell>
        </row>
      </sheetData>
      <sheetData sheetId="141">
        <row r="4">
          <cell r="O4">
            <v>67.099999999999994</v>
          </cell>
        </row>
      </sheetData>
      <sheetData sheetId="142">
        <row r="4">
          <cell r="O4">
            <v>67.099999999999994</v>
          </cell>
        </row>
      </sheetData>
      <sheetData sheetId="143">
        <row r="4">
          <cell r="O4">
            <v>67.099999999999994</v>
          </cell>
        </row>
      </sheetData>
      <sheetData sheetId="144">
        <row r="4">
          <cell r="O4">
            <v>67.099999999999994</v>
          </cell>
        </row>
      </sheetData>
      <sheetData sheetId="145" refreshError="1"/>
      <sheetData sheetId="146" refreshError="1"/>
      <sheetData sheetId="147" refreshError="1"/>
      <sheetData sheetId="148" refreshError="1"/>
      <sheetData sheetId="149" refreshError="1"/>
      <sheetData sheetId="150">
        <row r="4">
          <cell r="O4">
            <v>67.099999999999994</v>
          </cell>
        </row>
      </sheetData>
      <sheetData sheetId="151" refreshError="1"/>
      <sheetData sheetId="152">
        <row r="4">
          <cell r="O4">
            <v>67.099999999999994</v>
          </cell>
        </row>
      </sheetData>
      <sheetData sheetId="153">
        <row r="4">
          <cell r="O4">
            <v>67.099999999999994</v>
          </cell>
        </row>
      </sheetData>
      <sheetData sheetId="154">
        <row r="4">
          <cell r="O4">
            <v>67.099999999999994</v>
          </cell>
        </row>
      </sheetData>
      <sheetData sheetId="155" refreshError="1"/>
      <sheetData sheetId="156">
        <row r="4">
          <cell r="O4">
            <v>67.099999999999994</v>
          </cell>
        </row>
      </sheetData>
      <sheetData sheetId="157" refreshError="1"/>
      <sheetData sheetId="158">
        <row r="4">
          <cell r="O4">
            <v>67.099999999999994</v>
          </cell>
        </row>
      </sheetData>
      <sheetData sheetId="159">
        <row r="4">
          <cell r="O4">
            <v>67.099999999999994</v>
          </cell>
        </row>
      </sheetData>
      <sheetData sheetId="160">
        <row r="4">
          <cell r="O4">
            <v>67.099999999999994</v>
          </cell>
        </row>
      </sheetData>
      <sheetData sheetId="161">
        <row r="4">
          <cell r="O4">
            <v>67.099999999999994</v>
          </cell>
        </row>
      </sheetData>
      <sheetData sheetId="162">
        <row r="4">
          <cell r="O4">
            <v>67.099999999999994</v>
          </cell>
        </row>
      </sheetData>
      <sheetData sheetId="163">
        <row r="4">
          <cell r="O4">
            <v>67.099999999999994</v>
          </cell>
        </row>
      </sheetData>
      <sheetData sheetId="164">
        <row r="4">
          <cell r="O4">
            <v>67.099999999999994</v>
          </cell>
        </row>
      </sheetData>
      <sheetData sheetId="165">
        <row r="4">
          <cell r="O4">
            <v>67.099999999999994</v>
          </cell>
        </row>
      </sheetData>
      <sheetData sheetId="166">
        <row r="4">
          <cell r="O4">
            <v>67.099999999999994</v>
          </cell>
        </row>
      </sheetData>
      <sheetData sheetId="167">
        <row r="4">
          <cell r="O4">
            <v>67.099999999999994</v>
          </cell>
        </row>
      </sheetData>
      <sheetData sheetId="168">
        <row r="4">
          <cell r="O4">
            <v>67.099999999999994</v>
          </cell>
        </row>
      </sheetData>
      <sheetData sheetId="169">
        <row r="4">
          <cell r="O4">
            <v>67.099999999999994</v>
          </cell>
        </row>
      </sheetData>
      <sheetData sheetId="170">
        <row r="4">
          <cell r="O4">
            <v>67.099999999999994</v>
          </cell>
        </row>
      </sheetData>
      <sheetData sheetId="171">
        <row r="4">
          <cell r="O4">
            <v>67.099999999999994</v>
          </cell>
        </row>
      </sheetData>
      <sheetData sheetId="172">
        <row r="4">
          <cell r="O4">
            <v>67.099999999999994</v>
          </cell>
        </row>
      </sheetData>
      <sheetData sheetId="173">
        <row r="4">
          <cell r="O4">
            <v>67.099999999999994</v>
          </cell>
        </row>
      </sheetData>
      <sheetData sheetId="174">
        <row r="4">
          <cell r="O4">
            <v>67.099999999999994</v>
          </cell>
        </row>
      </sheetData>
      <sheetData sheetId="175">
        <row r="4">
          <cell r="O4">
            <v>67.099999999999994</v>
          </cell>
        </row>
      </sheetData>
      <sheetData sheetId="176">
        <row r="4">
          <cell r="O4">
            <v>67.099999999999994</v>
          </cell>
        </row>
      </sheetData>
      <sheetData sheetId="177">
        <row r="4">
          <cell r="O4">
            <v>67.099999999999994</v>
          </cell>
        </row>
      </sheetData>
      <sheetData sheetId="178">
        <row r="4">
          <cell r="O4">
            <v>67.099999999999994</v>
          </cell>
        </row>
      </sheetData>
      <sheetData sheetId="179">
        <row r="4">
          <cell r="O4">
            <v>67.099999999999994</v>
          </cell>
        </row>
      </sheetData>
      <sheetData sheetId="180" refreshError="1"/>
      <sheetData sheetId="181">
        <row r="4">
          <cell r="O4">
            <v>67.099999999999994</v>
          </cell>
        </row>
      </sheetData>
      <sheetData sheetId="182">
        <row r="4">
          <cell r="O4">
            <v>67.099999999999994</v>
          </cell>
        </row>
      </sheetData>
      <sheetData sheetId="183">
        <row r="4">
          <cell r="O4">
            <v>67.099999999999994</v>
          </cell>
        </row>
      </sheetData>
      <sheetData sheetId="184">
        <row r="4">
          <cell r="O4">
            <v>67.099999999999994</v>
          </cell>
        </row>
      </sheetData>
      <sheetData sheetId="185">
        <row r="4">
          <cell r="O4">
            <v>67.099999999999994</v>
          </cell>
        </row>
      </sheetData>
      <sheetData sheetId="186">
        <row r="4">
          <cell r="O4">
            <v>67.099999999999994</v>
          </cell>
        </row>
      </sheetData>
      <sheetData sheetId="187">
        <row r="4">
          <cell r="O4">
            <v>67.099999999999994</v>
          </cell>
        </row>
      </sheetData>
      <sheetData sheetId="188">
        <row r="4">
          <cell r="O4">
            <v>67.099999999999994</v>
          </cell>
        </row>
      </sheetData>
      <sheetData sheetId="189">
        <row r="4">
          <cell r="O4">
            <v>67.099999999999994</v>
          </cell>
        </row>
      </sheetData>
      <sheetData sheetId="190">
        <row r="4">
          <cell r="O4">
            <v>67.099999999999994</v>
          </cell>
        </row>
      </sheetData>
      <sheetData sheetId="191">
        <row r="4">
          <cell r="O4">
            <v>67.099999999999994</v>
          </cell>
        </row>
      </sheetData>
      <sheetData sheetId="192">
        <row r="4">
          <cell r="O4">
            <v>67.099999999999994</v>
          </cell>
        </row>
      </sheetData>
      <sheetData sheetId="193">
        <row r="4">
          <cell r="O4">
            <v>67.099999999999994</v>
          </cell>
        </row>
      </sheetData>
      <sheetData sheetId="194">
        <row r="4">
          <cell r="O4">
            <v>67.099999999999994</v>
          </cell>
        </row>
      </sheetData>
      <sheetData sheetId="195">
        <row r="4">
          <cell r="O4">
            <v>67.099999999999994</v>
          </cell>
        </row>
      </sheetData>
      <sheetData sheetId="196">
        <row r="4">
          <cell r="O4">
            <v>67.099999999999994</v>
          </cell>
        </row>
      </sheetData>
      <sheetData sheetId="197">
        <row r="4">
          <cell r="O4">
            <v>67.099999999999994</v>
          </cell>
        </row>
      </sheetData>
      <sheetData sheetId="198">
        <row r="4">
          <cell r="O4">
            <v>67.099999999999994</v>
          </cell>
        </row>
      </sheetData>
      <sheetData sheetId="199">
        <row r="4">
          <cell r="O4">
            <v>67.099999999999994</v>
          </cell>
        </row>
      </sheetData>
      <sheetData sheetId="200">
        <row r="4">
          <cell r="O4">
            <v>67.099999999999994</v>
          </cell>
        </row>
      </sheetData>
      <sheetData sheetId="201">
        <row r="4">
          <cell r="O4">
            <v>67.099999999999994</v>
          </cell>
        </row>
      </sheetData>
      <sheetData sheetId="202">
        <row r="4">
          <cell r="O4">
            <v>67.099999999999994</v>
          </cell>
        </row>
      </sheetData>
      <sheetData sheetId="203">
        <row r="4">
          <cell r="O4">
            <v>67.099999999999994</v>
          </cell>
        </row>
      </sheetData>
      <sheetData sheetId="204">
        <row r="4">
          <cell r="O4">
            <v>67.099999999999994</v>
          </cell>
        </row>
      </sheetData>
      <sheetData sheetId="205">
        <row r="4">
          <cell r="O4">
            <v>67.099999999999994</v>
          </cell>
        </row>
      </sheetData>
      <sheetData sheetId="206">
        <row r="4">
          <cell r="O4">
            <v>67.099999999999994</v>
          </cell>
        </row>
      </sheetData>
      <sheetData sheetId="207">
        <row r="4">
          <cell r="O4">
            <v>67.099999999999994</v>
          </cell>
        </row>
      </sheetData>
      <sheetData sheetId="208">
        <row r="4">
          <cell r="O4">
            <v>67.099999999999994</v>
          </cell>
        </row>
      </sheetData>
      <sheetData sheetId="209">
        <row r="4">
          <cell r="O4">
            <v>67.099999999999994</v>
          </cell>
        </row>
      </sheetData>
      <sheetData sheetId="210">
        <row r="4">
          <cell r="O4">
            <v>67.099999999999994</v>
          </cell>
        </row>
      </sheetData>
      <sheetData sheetId="211">
        <row r="4">
          <cell r="O4">
            <v>67.099999999999994</v>
          </cell>
        </row>
      </sheetData>
      <sheetData sheetId="212">
        <row r="4">
          <cell r="O4">
            <v>67.099999999999994</v>
          </cell>
        </row>
      </sheetData>
      <sheetData sheetId="213">
        <row r="4">
          <cell r="O4">
            <v>67.099999999999994</v>
          </cell>
        </row>
      </sheetData>
      <sheetData sheetId="214">
        <row r="4">
          <cell r="O4">
            <v>67.099999999999994</v>
          </cell>
        </row>
      </sheetData>
      <sheetData sheetId="215">
        <row r="4">
          <cell r="O4">
            <v>67.099999999999994</v>
          </cell>
        </row>
      </sheetData>
      <sheetData sheetId="216">
        <row r="4">
          <cell r="O4">
            <v>67.099999999999994</v>
          </cell>
        </row>
      </sheetData>
      <sheetData sheetId="217">
        <row r="4">
          <cell r="O4">
            <v>67.099999999999994</v>
          </cell>
        </row>
      </sheetData>
      <sheetData sheetId="218">
        <row r="4">
          <cell r="O4">
            <v>67.099999999999994</v>
          </cell>
        </row>
      </sheetData>
      <sheetData sheetId="219">
        <row r="4">
          <cell r="O4">
            <v>67.099999999999994</v>
          </cell>
        </row>
      </sheetData>
      <sheetData sheetId="220">
        <row r="4">
          <cell r="O4">
            <v>67.099999999999994</v>
          </cell>
        </row>
      </sheetData>
      <sheetData sheetId="221">
        <row r="4">
          <cell r="O4">
            <v>67.099999999999994</v>
          </cell>
        </row>
      </sheetData>
      <sheetData sheetId="222">
        <row r="4">
          <cell r="O4">
            <v>67.099999999999994</v>
          </cell>
        </row>
      </sheetData>
      <sheetData sheetId="223">
        <row r="4">
          <cell r="O4">
            <v>67.099999999999994</v>
          </cell>
        </row>
      </sheetData>
      <sheetData sheetId="224">
        <row r="4">
          <cell r="O4">
            <v>67.099999999999994</v>
          </cell>
        </row>
      </sheetData>
      <sheetData sheetId="225">
        <row r="4">
          <cell r="O4">
            <v>67.099999999999994</v>
          </cell>
        </row>
      </sheetData>
      <sheetData sheetId="226">
        <row r="4">
          <cell r="O4">
            <v>67.099999999999994</v>
          </cell>
        </row>
      </sheetData>
      <sheetData sheetId="227">
        <row r="4">
          <cell r="O4">
            <v>67.099999999999994</v>
          </cell>
        </row>
      </sheetData>
      <sheetData sheetId="228">
        <row r="4">
          <cell r="O4">
            <v>67.099999999999994</v>
          </cell>
        </row>
      </sheetData>
      <sheetData sheetId="229">
        <row r="4">
          <cell r="O4">
            <v>67.099999999999994</v>
          </cell>
        </row>
      </sheetData>
      <sheetData sheetId="230">
        <row r="4">
          <cell r="O4">
            <v>67.099999999999994</v>
          </cell>
        </row>
      </sheetData>
      <sheetData sheetId="231">
        <row r="4">
          <cell r="O4">
            <v>67.099999999999994</v>
          </cell>
        </row>
      </sheetData>
      <sheetData sheetId="232">
        <row r="4">
          <cell r="O4">
            <v>67.099999999999994</v>
          </cell>
        </row>
      </sheetData>
      <sheetData sheetId="233">
        <row r="4">
          <cell r="O4">
            <v>67.099999999999994</v>
          </cell>
        </row>
      </sheetData>
      <sheetData sheetId="234">
        <row r="4">
          <cell r="O4">
            <v>67.099999999999994</v>
          </cell>
        </row>
      </sheetData>
      <sheetData sheetId="235">
        <row r="4">
          <cell r="O4">
            <v>67.099999999999994</v>
          </cell>
        </row>
      </sheetData>
      <sheetData sheetId="236">
        <row r="4">
          <cell r="O4">
            <v>67.099999999999994</v>
          </cell>
        </row>
      </sheetData>
      <sheetData sheetId="237">
        <row r="4">
          <cell r="O4">
            <v>67.099999999999994</v>
          </cell>
        </row>
      </sheetData>
      <sheetData sheetId="238">
        <row r="4">
          <cell r="O4">
            <v>67.099999999999994</v>
          </cell>
        </row>
      </sheetData>
      <sheetData sheetId="239">
        <row r="4">
          <cell r="O4">
            <v>67.099999999999994</v>
          </cell>
        </row>
      </sheetData>
      <sheetData sheetId="240">
        <row r="4">
          <cell r="O4">
            <v>67.099999999999994</v>
          </cell>
        </row>
      </sheetData>
      <sheetData sheetId="241">
        <row r="4">
          <cell r="O4">
            <v>67.099999999999994</v>
          </cell>
        </row>
      </sheetData>
      <sheetData sheetId="242">
        <row r="4">
          <cell r="O4">
            <v>67.099999999999994</v>
          </cell>
        </row>
      </sheetData>
      <sheetData sheetId="243">
        <row r="4">
          <cell r="O4">
            <v>67.099999999999994</v>
          </cell>
        </row>
      </sheetData>
      <sheetData sheetId="244">
        <row r="4">
          <cell r="O4">
            <v>67.099999999999994</v>
          </cell>
        </row>
      </sheetData>
      <sheetData sheetId="245">
        <row r="4">
          <cell r="O4">
            <v>67.099999999999994</v>
          </cell>
        </row>
      </sheetData>
      <sheetData sheetId="246">
        <row r="4">
          <cell r="O4">
            <v>67.099999999999994</v>
          </cell>
        </row>
      </sheetData>
      <sheetData sheetId="247">
        <row r="4">
          <cell r="O4">
            <v>67.099999999999994</v>
          </cell>
        </row>
      </sheetData>
      <sheetData sheetId="248">
        <row r="4">
          <cell r="O4">
            <v>67.099999999999994</v>
          </cell>
        </row>
      </sheetData>
      <sheetData sheetId="249">
        <row r="4">
          <cell r="O4">
            <v>67.099999999999994</v>
          </cell>
        </row>
      </sheetData>
      <sheetData sheetId="250">
        <row r="4">
          <cell r="O4">
            <v>67.099999999999994</v>
          </cell>
        </row>
      </sheetData>
      <sheetData sheetId="251">
        <row r="4">
          <cell r="O4">
            <v>67.099999999999994</v>
          </cell>
        </row>
      </sheetData>
      <sheetData sheetId="252">
        <row r="4">
          <cell r="O4">
            <v>67.099999999999994</v>
          </cell>
        </row>
      </sheetData>
      <sheetData sheetId="253">
        <row r="4">
          <cell r="O4">
            <v>67.099999999999994</v>
          </cell>
        </row>
      </sheetData>
      <sheetData sheetId="254">
        <row r="4">
          <cell r="O4">
            <v>67.099999999999994</v>
          </cell>
        </row>
      </sheetData>
      <sheetData sheetId="255">
        <row r="4">
          <cell r="O4">
            <v>67.099999999999994</v>
          </cell>
        </row>
      </sheetData>
      <sheetData sheetId="256">
        <row r="4">
          <cell r="O4">
            <v>67.099999999999994</v>
          </cell>
        </row>
      </sheetData>
      <sheetData sheetId="257">
        <row r="4">
          <cell r="O4">
            <v>67.099999999999994</v>
          </cell>
        </row>
      </sheetData>
      <sheetData sheetId="258">
        <row r="4">
          <cell r="O4">
            <v>67.099999999999994</v>
          </cell>
        </row>
      </sheetData>
      <sheetData sheetId="259">
        <row r="4">
          <cell r="O4">
            <v>67.099999999999994</v>
          </cell>
        </row>
      </sheetData>
      <sheetData sheetId="260">
        <row r="4">
          <cell r="O4">
            <v>67.099999999999994</v>
          </cell>
        </row>
      </sheetData>
      <sheetData sheetId="261">
        <row r="4">
          <cell r="O4">
            <v>67.099999999999994</v>
          </cell>
        </row>
      </sheetData>
      <sheetData sheetId="262">
        <row r="4">
          <cell r="O4">
            <v>67.099999999999994</v>
          </cell>
        </row>
      </sheetData>
      <sheetData sheetId="263">
        <row r="4">
          <cell r="O4">
            <v>67.099999999999994</v>
          </cell>
        </row>
      </sheetData>
      <sheetData sheetId="264">
        <row r="4">
          <cell r="O4">
            <v>67.099999999999994</v>
          </cell>
        </row>
      </sheetData>
      <sheetData sheetId="265">
        <row r="4">
          <cell r="O4">
            <v>67.099999999999994</v>
          </cell>
        </row>
      </sheetData>
      <sheetData sheetId="266">
        <row r="4">
          <cell r="O4">
            <v>67.099999999999994</v>
          </cell>
        </row>
      </sheetData>
      <sheetData sheetId="267">
        <row r="4">
          <cell r="O4">
            <v>67.099999999999994</v>
          </cell>
        </row>
      </sheetData>
      <sheetData sheetId="268">
        <row r="4">
          <cell r="O4">
            <v>67.099999999999994</v>
          </cell>
        </row>
      </sheetData>
      <sheetData sheetId="269">
        <row r="4">
          <cell r="O4">
            <v>67.099999999999994</v>
          </cell>
        </row>
      </sheetData>
      <sheetData sheetId="270">
        <row r="4">
          <cell r="O4">
            <v>67.099999999999994</v>
          </cell>
        </row>
      </sheetData>
      <sheetData sheetId="271">
        <row r="4">
          <cell r="O4">
            <v>67.099999999999994</v>
          </cell>
        </row>
      </sheetData>
      <sheetData sheetId="272">
        <row r="4">
          <cell r="O4">
            <v>67.099999999999994</v>
          </cell>
        </row>
      </sheetData>
      <sheetData sheetId="273">
        <row r="4">
          <cell r="O4">
            <v>67.099999999999994</v>
          </cell>
        </row>
      </sheetData>
      <sheetData sheetId="274">
        <row r="4">
          <cell r="O4">
            <v>67.099999999999994</v>
          </cell>
        </row>
      </sheetData>
      <sheetData sheetId="275">
        <row r="4">
          <cell r="O4">
            <v>67.099999999999994</v>
          </cell>
        </row>
      </sheetData>
      <sheetData sheetId="276">
        <row r="4">
          <cell r="O4">
            <v>67.099999999999994</v>
          </cell>
        </row>
      </sheetData>
      <sheetData sheetId="277">
        <row r="4">
          <cell r="O4">
            <v>67.099999999999994</v>
          </cell>
        </row>
      </sheetData>
      <sheetData sheetId="278">
        <row r="4">
          <cell r="O4">
            <v>67.099999999999994</v>
          </cell>
        </row>
      </sheetData>
      <sheetData sheetId="279">
        <row r="4">
          <cell r="O4">
            <v>67.099999999999994</v>
          </cell>
        </row>
      </sheetData>
      <sheetData sheetId="280">
        <row r="4">
          <cell r="O4">
            <v>67.099999999999994</v>
          </cell>
        </row>
      </sheetData>
      <sheetData sheetId="281">
        <row r="4">
          <cell r="O4">
            <v>67.099999999999994</v>
          </cell>
        </row>
      </sheetData>
      <sheetData sheetId="282">
        <row r="4">
          <cell r="O4">
            <v>67.099999999999994</v>
          </cell>
        </row>
      </sheetData>
      <sheetData sheetId="283">
        <row r="4">
          <cell r="O4">
            <v>67.099999999999994</v>
          </cell>
        </row>
      </sheetData>
      <sheetData sheetId="284">
        <row r="4">
          <cell r="O4">
            <v>67.099999999999994</v>
          </cell>
        </row>
      </sheetData>
      <sheetData sheetId="285">
        <row r="4">
          <cell r="O4">
            <v>67.099999999999994</v>
          </cell>
        </row>
      </sheetData>
      <sheetData sheetId="286">
        <row r="4">
          <cell r="O4">
            <v>67.099999999999994</v>
          </cell>
        </row>
      </sheetData>
      <sheetData sheetId="287">
        <row r="4">
          <cell r="O4">
            <v>67.099999999999994</v>
          </cell>
        </row>
      </sheetData>
      <sheetData sheetId="288">
        <row r="4">
          <cell r="O4">
            <v>67.099999999999994</v>
          </cell>
        </row>
      </sheetData>
      <sheetData sheetId="289">
        <row r="4">
          <cell r="O4">
            <v>67.099999999999994</v>
          </cell>
        </row>
      </sheetData>
      <sheetData sheetId="290">
        <row r="4">
          <cell r="O4">
            <v>67.099999999999994</v>
          </cell>
        </row>
      </sheetData>
      <sheetData sheetId="291">
        <row r="4">
          <cell r="O4">
            <v>67.099999999999994</v>
          </cell>
        </row>
      </sheetData>
      <sheetData sheetId="292">
        <row r="4">
          <cell r="O4">
            <v>67.099999999999994</v>
          </cell>
        </row>
      </sheetData>
      <sheetData sheetId="293">
        <row r="4">
          <cell r="O4">
            <v>67.099999999999994</v>
          </cell>
        </row>
      </sheetData>
      <sheetData sheetId="294">
        <row r="4">
          <cell r="O4">
            <v>67.099999999999994</v>
          </cell>
        </row>
      </sheetData>
      <sheetData sheetId="295">
        <row r="4">
          <cell r="O4">
            <v>67.099999999999994</v>
          </cell>
        </row>
      </sheetData>
      <sheetData sheetId="296">
        <row r="4">
          <cell r="O4">
            <v>67.099999999999994</v>
          </cell>
        </row>
      </sheetData>
      <sheetData sheetId="297">
        <row r="4">
          <cell r="O4">
            <v>67.099999999999994</v>
          </cell>
        </row>
      </sheetData>
      <sheetData sheetId="298">
        <row r="4">
          <cell r="O4">
            <v>67.099999999999994</v>
          </cell>
        </row>
      </sheetData>
      <sheetData sheetId="299">
        <row r="4">
          <cell r="O4">
            <v>67.099999999999994</v>
          </cell>
        </row>
      </sheetData>
      <sheetData sheetId="300">
        <row r="4">
          <cell r="O4">
            <v>67.099999999999994</v>
          </cell>
        </row>
      </sheetData>
      <sheetData sheetId="301">
        <row r="4">
          <cell r="O4">
            <v>67.099999999999994</v>
          </cell>
        </row>
      </sheetData>
      <sheetData sheetId="302">
        <row r="4">
          <cell r="O4">
            <v>67.099999999999994</v>
          </cell>
        </row>
      </sheetData>
      <sheetData sheetId="303">
        <row r="4">
          <cell r="O4">
            <v>67.099999999999994</v>
          </cell>
        </row>
      </sheetData>
      <sheetData sheetId="304">
        <row r="4">
          <cell r="O4">
            <v>67.099999999999994</v>
          </cell>
        </row>
      </sheetData>
      <sheetData sheetId="305">
        <row r="4">
          <cell r="O4">
            <v>67.099999999999994</v>
          </cell>
        </row>
      </sheetData>
      <sheetData sheetId="306">
        <row r="4">
          <cell r="O4">
            <v>67.099999999999994</v>
          </cell>
        </row>
      </sheetData>
      <sheetData sheetId="307">
        <row r="4">
          <cell r="O4">
            <v>67.099999999999994</v>
          </cell>
        </row>
      </sheetData>
      <sheetData sheetId="308">
        <row r="4">
          <cell r="O4">
            <v>67.099999999999994</v>
          </cell>
        </row>
      </sheetData>
      <sheetData sheetId="309">
        <row r="4">
          <cell r="O4">
            <v>67.099999999999994</v>
          </cell>
        </row>
      </sheetData>
      <sheetData sheetId="310">
        <row r="4">
          <cell r="O4">
            <v>67.099999999999994</v>
          </cell>
        </row>
      </sheetData>
      <sheetData sheetId="311">
        <row r="4">
          <cell r="O4">
            <v>67.099999999999994</v>
          </cell>
        </row>
      </sheetData>
      <sheetData sheetId="312">
        <row r="4">
          <cell r="O4">
            <v>67.099999999999994</v>
          </cell>
        </row>
      </sheetData>
      <sheetData sheetId="313">
        <row r="4">
          <cell r="O4">
            <v>67.099999999999994</v>
          </cell>
        </row>
      </sheetData>
      <sheetData sheetId="314">
        <row r="4">
          <cell r="O4">
            <v>67.099999999999994</v>
          </cell>
        </row>
      </sheetData>
      <sheetData sheetId="315">
        <row r="4">
          <cell r="O4">
            <v>67.099999999999994</v>
          </cell>
        </row>
      </sheetData>
      <sheetData sheetId="316">
        <row r="4">
          <cell r="O4">
            <v>67.099999999999994</v>
          </cell>
        </row>
      </sheetData>
      <sheetData sheetId="317">
        <row r="4">
          <cell r="O4">
            <v>67.099999999999994</v>
          </cell>
        </row>
      </sheetData>
      <sheetData sheetId="318">
        <row r="4">
          <cell r="O4">
            <v>67.099999999999994</v>
          </cell>
        </row>
      </sheetData>
      <sheetData sheetId="319">
        <row r="4">
          <cell r="O4">
            <v>67.099999999999994</v>
          </cell>
        </row>
      </sheetData>
      <sheetData sheetId="320">
        <row r="4">
          <cell r="O4">
            <v>67.099999999999994</v>
          </cell>
        </row>
      </sheetData>
      <sheetData sheetId="321">
        <row r="4">
          <cell r="O4">
            <v>67.099999999999994</v>
          </cell>
        </row>
      </sheetData>
      <sheetData sheetId="322">
        <row r="4">
          <cell r="O4">
            <v>67.099999999999994</v>
          </cell>
        </row>
      </sheetData>
      <sheetData sheetId="323">
        <row r="4">
          <cell r="O4">
            <v>67.099999999999994</v>
          </cell>
        </row>
      </sheetData>
      <sheetData sheetId="324">
        <row r="4">
          <cell r="O4">
            <v>67.099999999999994</v>
          </cell>
        </row>
      </sheetData>
      <sheetData sheetId="325">
        <row r="4">
          <cell r="O4">
            <v>67.099999999999994</v>
          </cell>
        </row>
      </sheetData>
      <sheetData sheetId="326">
        <row r="4">
          <cell r="O4">
            <v>67.099999999999994</v>
          </cell>
        </row>
      </sheetData>
      <sheetData sheetId="327">
        <row r="4">
          <cell r="O4">
            <v>67.099999999999994</v>
          </cell>
        </row>
      </sheetData>
      <sheetData sheetId="328">
        <row r="4">
          <cell r="O4">
            <v>67.099999999999994</v>
          </cell>
        </row>
      </sheetData>
      <sheetData sheetId="329">
        <row r="4">
          <cell r="O4">
            <v>67.099999999999994</v>
          </cell>
        </row>
      </sheetData>
      <sheetData sheetId="330">
        <row r="4">
          <cell r="O4">
            <v>67.099999999999994</v>
          </cell>
        </row>
      </sheetData>
      <sheetData sheetId="331">
        <row r="4">
          <cell r="O4">
            <v>67.099999999999994</v>
          </cell>
        </row>
      </sheetData>
      <sheetData sheetId="332">
        <row r="4">
          <cell r="O4">
            <v>67.099999999999994</v>
          </cell>
        </row>
      </sheetData>
      <sheetData sheetId="333">
        <row r="4">
          <cell r="O4">
            <v>67.099999999999994</v>
          </cell>
        </row>
      </sheetData>
      <sheetData sheetId="334">
        <row r="4">
          <cell r="O4">
            <v>67.099999999999994</v>
          </cell>
        </row>
      </sheetData>
      <sheetData sheetId="335">
        <row r="4">
          <cell r="O4">
            <v>67.099999999999994</v>
          </cell>
        </row>
      </sheetData>
      <sheetData sheetId="336">
        <row r="4">
          <cell r="O4">
            <v>67.099999999999994</v>
          </cell>
        </row>
      </sheetData>
      <sheetData sheetId="337">
        <row r="4">
          <cell r="O4">
            <v>67.099999999999994</v>
          </cell>
        </row>
      </sheetData>
      <sheetData sheetId="338">
        <row r="4">
          <cell r="O4">
            <v>67.099999999999994</v>
          </cell>
        </row>
      </sheetData>
      <sheetData sheetId="339">
        <row r="4">
          <cell r="O4">
            <v>67.099999999999994</v>
          </cell>
        </row>
      </sheetData>
      <sheetData sheetId="340">
        <row r="4">
          <cell r="O4">
            <v>67.099999999999994</v>
          </cell>
        </row>
      </sheetData>
      <sheetData sheetId="341">
        <row r="4">
          <cell r="O4">
            <v>67.099999999999994</v>
          </cell>
        </row>
      </sheetData>
      <sheetData sheetId="342">
        <row r="4">
          <cell r="O4">
            <v>67.099999999999994</v>
          </cell>
        </row>
      </sheetData>
      <sheetData sheetId="343">
        <row r="4">
          <cell r="O4">
            <v>67.099999999999994</v>
          </cell>
        </row>
      </sheetData>
      <sheetData sheetId="344">
        <row r="4">
          <cell r="O4">
            <v>67.099999999999994</v>
          </cell>
        </row>
      </sheetData>
      <sheetData sheetId="345">
        <row r="4">
          <cell r="O4">
            <v>67.099999999999994</v>
          </cell>
        </row>
      </sheetData>
      <sheetData sheetId="346">
        <row r="4">
          <cell r="O4">
            <v>67.099999999999994</v>
          </cell>
        </row>
      </sheetData>
      <sheetData sheetId="347">
        <row r="4">
          <cell r="O4">
            <v>67.099999999999994</v>
          </cell>
        </row>
      </sheetData>
      <sheetData sheetId="348">
        <row r="4">
          <cell r="O4">
            <v>67.099999999999994</v>
          </cell>
        </row>
      </sheetData>
      <sheetData sheetId="349">
        <row r="4">
          <cell r="O4">
            <v>67.099999999999994</v>
          </cell>
        </row>
      </sheetData>
      <sheetData sheetId="350">
        <row r="4">
          <cell r="O4">
            <v>67.099999999999994</v>
          </cell>
        </row>
      </sheetData>
      <sheetData sheetId="351">
        <row r="4">
          <cell r="O4">
            <v>67.099999999999994</v>
          </cell>
        </row>
      </sheetData>
      <sheetData sheetId="352">
        <row r="4">
          <cell r="O4">
            <v>67.099999999999994</v>
          </cell>
        </row>
      </sheetData>
      <sheetData sheetId="353">
        <row r="4">
          <cell r="O4">
            <v>67.099999999999994</v>
          </cell>
        </row>
      </sheetData>
      <sheetData sheetId="354">
        <row r="4">
          <cell r="O4">
            <v>67.099999999999994</v>
          </cell>
        </row>
      </sheetData>
      <sheetData sheetId="355">
        <row r="4">
          <cell r="O4">
            <v>67.099999999999994</v>
          </cell>
        </row>
      </sheetData>
      <sheetData sheetId="356">
        <row r="4">
          <cell r="O4">
            <v>67.099999999999994</v>
          </cell>
        </row>
      </sheetData>
      <sheetData sheetId="357">
        <row r="4">
          <cell r="O4">
            <v>67.099999999999994</v>
          </cell>
        </row>
      </sheetData>
      <sheetData sheetId="358">
        <row r="4">
          <cell r="O4">
            <v>67.099999999999994</v>
          </cell>
        </row>
      </sheetData>
      <sheetData sheetId="359">
        <row r="4">
          <cell r="O4">
            <v>67.099999999999994</v>
          </cell>
        </row>
      </sheetData>
      <sheetData sheetId="360">
        <row r="4">
          <cell r="O4">
            <v>67.099999999999994</v>
          </cell>
        </row>
      </sheetData>
      <sheetData sheetId="361">
        <row r="4">
          <cell r="O4">
            <v>67.099999999999994</v>
          </cell>
        </row>
      </sheetData>
      <sheetData sheetId="362">
        <row r="4">
          <cell r="O4">
            <v>67.099999999999994</v>
          </cell>
        </row>
      </sheetData>
      <sheetData sheetId="363">
        <row r="4">
          <cell r="O4">
            <v>67.099999999999994</v>
          </cell>
        </row>
      </sheetData>
      <sheetData sheetId="364">
        <row r="4">
          <cell r="O4">
            <v>67.099999999999994</v>
          </cell>
        </row>
      </sheetData>
      <sheetData sheetId="365">
        <row r="4">
          <cell r="O4">
            <v>67.099999999999994</v>
          </cell>
        </row>
      </sheetData>
      <sheetData sheetId="366">
        <row r="4">
          <cell r="O4">
            <v>67.099999999999994</v>
          </cell>
        </row>
      </sheetData>
      <sheetData sheetId="367">
        <row r="4">
          <cell r="O4">
            <v>67.099999999999994</v>
          </cell>
        </row>
      </sheetData>
      <sheetData sheetId="368">
        <row r="4">
          <cell r="O4">
            <v>67.099999999999994</v>
          </cell>
        </row>
      </sheetData>
      <sheetData sheetId="369">
        <row r="4">
          <cell r="O4">
            <v>67.099999999999994</v>
          </cell>
        </row>
      </sheetData>
      <sheetData sheetId="370">
        <row r="4">
          <cell r="O4">
            <v>67.099999999999994</v>
          </cell>
        </row>
      </sheetData>
      <sheetData sheetId="371">
        <row r="4">
          <cell r="O4">
            <v>67.099999999999994</v>
          </cell>
        </row>
      </sheetData>
      <sheetData sheetId="372">
        <row r="4">
          <cell r="O4">
            <v>67.099999999999994</v>
          </cell>
        </row>
      </sheetData>
      <sheetData sheetId="373">
        <row r="4">
          <cell r="O4">
            <v>67.099999999999994</v>
          </cell>
        </row>
      </sheetData>
      <sheetData sheetId="374">
        <row r="4">
          <cell r="O4">
            <v>67.099999999999994</v>
          </cell>
        </row>
      </sheetData>
      <sheetData sheetId="375">
        <row r="4">
          <cell r="O4">
            <v>67.099999999999994</v>
          </cell>
        </row>
      </sheetData>
      <sheetData sheetId="376">
        <row r="4">
          <cell r="O4">
            <v>67.099999999999994</v>
          </cell>
        </row>
      </sheetData>
      <sheetData sheetId="377">
        <row r="4">
          <cell r="O4">
            <v>67.099999999999994</v>
          </cell>
        </row>
      </sheetData>
      <sheetData sheetId="378">
        <row r="4">
          <cell r="O4">
            <v>67.099999999999994</v>
          </cell>
        </row>
      </sheetData>
      <sheetData sheetId="379">
        <row r="4">
          <cell r="O4">
            <v>67.099999999999994</v>
          </cell>
        </row>
      </sheetData>
      <sheetData sheetId="380">
        <row r="4">
          <cell r="O4">
            <v>67.099999999999994</v>
          </cell>
        </row>
      </sheetData>
      <sheetData sheetId="381">
        <row r="4">
          <cell r="O4">
            <v>67.099999999999994</v>
          </cell>
        </row>
      </sheetData>
      <sheetData sheetId="382">
        <row r="4">
          <cell r="O4">
            <v>67.099999999999994</v>
          </cell>
        </row>
      </sheetData>
      <sheetData sheetId="383">
        <row r="4">
          <cell r="O4">
            <v>67.099999999999994</v>
          </cell>
        </row>
      </sheetData>
      <sheetData sheetId="384">
        <row r="4">
          <cell r="O4">
            <v>67.099999999999994</v>
          </cell>
        </row>
      </sheetData>
      <sheetData sheetId="385">
        <row r="4">
          <cell r="O4">
            <v>67.099999999999994</v>
          </cell>
        </row>
      </sheetData>
      <sheetData sheetId="386">
        <row r="4">
          <cell r="O4">
            <v>67.099999999999994</v>
          </cell>
        </row>
      </sheetData>
      <sheetData sheetId="387">
        <row r="4">
          <cell r="O4">
            <v>67.099999999999994</v>
          </cell>
        </row>
      </sheetData>
      <sheetData sheetId="388">
        <row r="4">
          <cell r="O4">
            <v>67.099999999999994</v>
          </cell>
        </row>
      </sheetData>
      <sheetData sheetId="389">
        <row r="4">
          <cell r="O4">
            <v>67.099999999999994</v>
          </cell>
        </row>
      </sheetData>
      <sheetData sheetId="390">
        <row r="4">
          <cell r="O4">
            <v>67.099999999999994</v>
          </cell>
        </row>
      </sheetData>
      <sheetData sheetId="391">
        <row r="4">
          <cell r="O4">
            <v>67.099999999999994</v>
          </cell>
        </row>
      </sheetData>
      <sheetData sheetId="392">
        <row r="4">
          <cell r="O4">
            <v>67.099999999999994</v>
          </cell>
        </row>
      </sheetData>
      <sheetData sheetId="393">
        <row r="4">
          <cell r="O4">
            <v>67.099999999999994</v>
          </cell>
        </row>
      </sheetData>
      <sheetData sheetId="394">
        <row r="4">
          <cell r="O4">
            <v>67.099999999999994</v>
          </cell>
        </row>
      </sheetData>
      <sheetData sheetId="395">
        <row r="4">
          <cell r="O4">
            <v>67.099999999999994</v>
          </cell>
        </row>
      </sheetData>
      <sheetData sheetId="396">
        <row r="4">
          <cell r="O4">
            <v>67.099999999999994</v>
          </cell>
        </row>
      </sheetData>
      <sheetData sheetId="397">
        <row r="4">
          <cell r="O4">
            <v>67.099999999999994</v>
          </cell>
        </row>
      </sheetData>
      <sheetData sheetId="398">
        <row r="4">
          <cell r="O4">
            <v>67.099999999999994</v>
          </cell>
        </row>
      </sheetData>
      <sheetData sheetId="399">
        <row r="4">
          <cell r="O4">
            <v>67.099999999999994</v>
          </cell>
        </row>
      </sheetData>
      <sheetData sheetId="400">
        <row r="4">
          <cell r="O4">
            <v>67.099999999999994</v>
          </cell>
        </row>
      </sheetData>
      <sheetData sheetId="401">
        <row r="4">
          <cell r="O4">
            <v>67.099999999999994</v>
          </cell>
        </row>
      </sheetData>
      <sheetData sheetId="402">
        <row r="4">
          <cell r="O4">
            <v>67.099999999999994</v>
          </cell>
        </row>
      </sheetData>
      <sheetData sheetId="403">
        <row r="4">
          <cell r="O4">
            <v>67.099999999999994</v>
          </cell>
        </row>
      </sheetData>
      <sheetData sheetId="404">
        <row r="4">
          <cell r="O4">
            <v>67.099999999999994</v>
          </cell>
        </row>
      </sheetData>
      <sheetData sheetId="405">
        <row r="4">
          <cell r="O4">
            <v>67.099999999999994</v>
          </cell>
        </row>
      </sheetData>
      <sheetData sheetId="406">
        <row r="4">
          <cell r="O4">
            <v>67.099999999999994</v>
          </cell>
        </row>
      </sheetData>
      <sheetData sheetId="407">
        <row r="4">
          <cell r="O4">
            <v>67.099999999999994</v>
          </cell>
        </row>
      </sheetData>
      <sheetData sheetId="408">
        <row r="4">
          <cell r="O4">
            <v>67.099999999999994</v>
          </cell>
        </row>
      </sheetData>
      <sheetData sheetId="409">
        <row r="4">
          <cell r="O4">
            <v>67.099999999999994</v>
          </cell>
        </row>
      </sheetData>
      <sheetData sheetId="410">
        <row r="4">
          <cell r="O4">
            <v>67.099999999999994</v>
          </cell>
        </row>
      </sheetData>
      <sheetData sheetId="411">
        <row r="4">
          <cell r="O4">
            <v>67.099999999999994</v>
          </cell>
        </row>
      </sheetData>
      <sheetData sheetId="412">
        <row r="4">
          <cell r="O4">
            <v>67.099999999999994</v>
          </cell>
        </row>
      </sheetData>
      <sheetData sheetId="413">
        <row r="4">
          <cell r="O4">
            <v>67.099999999999994</v>
          </cell>
        </row>
      </sheetData>
      <sheetData sheetId="414">
        <row r="4">
          <cell r="O4">
            <v>67.099999999999994</v>
          </cell>
        </row>
      </sheetData>
      <sheetData sheetId="415">
        <row r="4">
          <cell r="O4">
            <v>67.099999999999994</v>
          </cell>
        </row>
      </sheetData>
      <sheetData sheetId="416">
        <row r="4">
          <cell r="O4">
            <v>67.099999999999994</v>
          </cell>
        </row>
      </sheetData>
      <sheetData sheetId="417" refreshError="1"/>
      <sheetData sheetId="418">
        <row r="4">
          <cell r="O4">
            <v>67.099999999999994</v>
          </cell>
        </row>
      </sheetData>
      <sheetData sheetId="419">
        <row r="4">
          <cell r="O4">
            <v>67.099999999999994</v>
          </cell>
        </row>
      </sheetData>
      <sheetData sheetId="420">
        <row r="4">
          <cell r="O4">
            <v>67.099999999999994</v>
          </cell>
        </row>
      </sheetData>
      <sheetData sheetId="421">
        <row r="4">
          <cell r="O4">
            <v>67.099999999999994</v>
          </cell>
        </row>
      </sheetData>
      <sheetData sheetId="422">
        <row r="4">
          <cell r="O4">
            <v>67.099999999999994</v>
          </cell>
        </row>
      </sheetData>
      <sheetData sheetId="423">
        <row r="4">
          <cell r="O4">
            <v>67.099999999999994</v>
          </cell>
        </row>
      </sheetData>
      <sheetData sheetId="424">
        <row r="4">
          <cell r="O4">
            <v>67.099999999999994</v>
          </cell>
        </row>
      </sheetData>
      <sheetData sheetId="425">
        <row r="4">
          <cell r="O4">
            <v>67.099999999999994</v>
          </cell>
        </row>
      </sheetData>
      <sheetData sheetId="426">
        <row r="4">
          <cell r="O4">
            <v>67.099999999999994</v>
          </cell>
        </row>
      </sheetData>
      <sheetData sheetId="427">
        <row r="4">
          <cell r="O4">
            <v>67.099999999999994</v>
          </cell>
        </row>
      </sheetData>
      <sheetData sheetId="428">
        <row r="4">
          <cell r="O4">
            <v>67.099999999999994</v>
          </cell>
        </row>
      </sheetData>
      <sheetData sheetId="429">
        <row r="4">
          <cell r="O4">
            <v>67.099999999999994</v>
          </cell>
        </row>
      </sheetData>
      <sheetData sheetId="430">
        <row r="4">
          <cell r="O4">
            <v>67.099999999999994</v>
          </cell>
        </row>
      </sheetData>
      <sheetData sheetId="431">
        <row r="4">
          <cell r="O4">
            <v>67.099999999999994</v>
          </cell>
        </row>
      </sheetData>
      <sheetData sheetId="432">
        <row r="4">
          <cell r="O4">
            <v>67.099999999999994</v>
          </cell>
        </row>
      </sheetData>
      <sheetData sheetId="433">
        <row r="4">
          <cell r="O4">
            <v>67.099999999999994</v>
          </cell>
        </row>
      </sheetData>
      <sheetData sheetId="434">
        <row r="4">
          <cell r="O4">
            <v>67.099999999999994</v>
          </cell>
        </row>
      </sheetData>
      <sheetData sheetId="435">
        <row r="4">
          <cell r="O4">
            <v>67.099999999999994</v>
          </cell>
        </row>
      </sheetData>
      <sheetData sheetId="436">
        <row r="4">
          <cell r="O4">
            <v>67.099999999999994</v>
          </cell>
        </row>
      </sheetData>
      <sheetData sheetId="437">
        <row r="4">
          <cell r="O4">
            <v>67.099999999999994</v>
          </cell>
        </row>
      </sheetData>
      <sheetData sheetId="438">
        <row r="4">
          <cell r="O4">
            <v>67.099999999999994</v>
          </cell>
        </row>
      </sheetData>
      <sheetData sheetId="439">
        <row r="4">
          <cell r="O4">
            <v>67.099999999999994</v>
          </cell>
        </row>
      </sheetData>
      <sheetData sheetId="440">
        <row r="4">
          <cell r="O4">
            <v>67.099999999999994</v>
          </cell>
        </row>
      </sheetData>
      <sheetData sheetId="441">
        <row r="4">
          <cell r="O4">
            <v>67.099999999999994</v>
          </cell>
        </row>
      </sheetData>
      <sheetData sheetId="442">
        <row r="4">
          <cell r="O4">
            <v>67.099999999999994</v>
          </cell>
        </row>
      </sheetData>
      <sheetData sheetId="443">
        <row r="4">
          <cell r="O4">
            <v>67.099999999999994</v>
          </cell>
        </row>
      </sheetData>
      <sheetData sheetId="444">
        <row r="4">
          <cell r="O4">
            <v>67.099999999999994</v>
          </cell>
        </row>
      </sheetData>
      <sheetData sheetId="445">
        <row r="4">
          <cell r="O4">
            <v>67.099999999999994</v>
          </cell>
        </row>
      </sheetData>
      <sheetData sheetId="446">
        <row r="4">
          <cell r="O4">
            <v>67.099999999999994</v>
          </cell>
        </row>
      </sheetData>
      <sheetData sheetId="447">
        <row r="4">
          <cell r="O4">
            <v>67.099999999999994</v>
          </cell>
        </row>
      </sheetData>
      <sheetData sheetId="448">
        <row r="4">
          <cell r="O4">
            <v>67.099999999999994</v>
          </cell>
        </row>
      </sheetData>
      <sheetData sheetId="449">
        <row r="4">
          <cell r="O4">
            <v>67.099999999999994</v>
          </cell>
        </row>
      </sheetData>
      <sheetData sheetId="450">
        <row r="4">
          <cell r="O4">
            <v>67.099999999999994</v>
          </cell>
        </row>
      </sheetData>
      <sheetData sheetId="451">
        <row r="4">
          <cell r="O4">
            <v>67.099999999999994</v>
          </cell>
        </row>
      </sheetData>
      <sheetData sheetId="452">
        <row r="4">
          <cell r="O4">
            <v>67.099999999999994</v>
          </cell>
        </row>
      </sheetData>
      <sheetData sheetId="453">
        <row r="4">
          <cell r="O4">
            <v>67.099999999999994</v>
          </cell>
        </row>
      </sheetData>
      <sheetData sheetId="454">
        <row r="4">
          <cell r="O4">
            <v>67.099999999999994</v>
          </cell>
        </row>
      </sheetData>
      <sheetData sheetId="455">
        <row r="4">
          <cell r="O4">
            <v>67.099999999999994</v>
          </cell>
        </row>
      </sheetData>
      <sheetData sheetId="456">
        <row r="4">
          <cell r="O4">
            <v>67.099999999999994</v>
          </cell>
        </row>
      </sheetData>
      <sheetData sheetId="457">
        <row r="4">
          <cell r="O4">
            <v>67.099999999999994</v>
          </cell>
        </row>
      </sheetData>
      <sheetData sheetId="458">
        <row r="4">
          <cell r="O4">
            <v>67.099999999999994</v>
          </cell>
        </row>
      </sheetData>
      <sheetData sheetId="459">
        <row r="4">
          <cell r="O4">
            <v>67.099999999999994</v>
          </cell>
        </row>
      </sheetData>
      <sheetData sheetId="460">
        <row r="4">
          <cell r="O4">
            <v>67.099999999999994</v>
          </cell>
        </row>
      </sheetData>
      <sheetData sheetId="461">
        <row r="4">
          <cell r="O4">
            <v>67.099999999999994</v>
          </cell>
        </row>
      </sheetData>
      <sheetData sheetId="462">
        <row r="4">
          <cell r="O4">
            <v>67.099999999999994</v>
          </cell>
        </row>
      </sheetData>
      <sheetData sheetId="463">
        <row r="4">
          <cell r="O4">
            <v>67.099999999999994</v>
          </cell>
        </row>
      </sheetData>
      <sheetData sheetId="464">
        <row r="4">
          <cell r="O4">
            <v>67.099999999999994</v>
          </cell>
        </row>
      </sheetData>
      <sheetData sheetId="465">
        <row r="4">
          <cell r="O4">
            <v>67.099999999999994</v>
          </cell>
        </row>
      </sheetData>
      <sheetData sheetId="466">
        <row r="4">
          <cell r="O4">
            <v>67.099999999999994</v>
          </cell>
        </row>
      </sheetData>
      <sheetData sheetId="467">
        <row r="4">
          <cell r="O4">
            <v>67.099999999999994</v>
          </cell>
        </row>
      </sheetData>
      <sheetData sheetId="468">
        <row r="4">
          <cell r="O4">
            <v>67.099999999999994</v>
          </cell>
        </row>
      </sheetData>
      <sheetData sheetId="469">
        <row r="4">
          <cell r="O4">
            <v>67.099999999999994</v>
          </cell>
        </row>
      </sheetData>
      <sheetData sheetId="470" refreshError="1"/>
      <sheetData sheetId="471" refreshError="1"/>
      <sheetData sheetId="472" refreshError="1"/>
      <sheetData sheetId="473">
        <row r="4">
          <cell r="O4">
            <v>67.099999999999994</v>
          </cell>
        </row>
      </sheetData>
      <sheetData sheetId="474">
        <row r="4">
          <cell r="O4">
            <v>67.099999999999994</v>
          </cell>
        </row>
      </sheetData>
      <sheetData sheetId="475">
        <row r="4">
          <cell r="O4">
            <v>67.099999999999994</v>
          </cell>
        </row>
      </sheetData>
      <sheetData sheetId="476">
        <row r="4">
          <cell r="O4">
            <v>67.099999999999994</v>
          </cell>
        </row>
      </sheetData>
      <sheetData sheetId="477">
        <row r="4">
          <cell r="O4">
            <v>67.099999999999994</v>
          </cell>
        </row>
      </sheetData>
      <sheetData sheetId="478">
        <row r="4">
          <cell r="O4">
            <v>67.099999999999994</v>
          </cell>
        </row>
      </sheetData>
      <sheetData sheetId="479">
        <row r="4">
          <cell r="O4">
            <v>67.099999999999994</v>
          </cell>
        </row>
      </sheetData>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ow r="4">
          <cell r="O4">
            <v>67.099999999999994</v>
          </cell>
        </row>
      </sheetData>
      <sheetData sheetId="492">
        <row r="4">
          <cell r="O4">
            <v>67.099999999999994</v>
          </cell>
        </row>
      </sheetData>
      <sheetData sheetId="493">
        <row r="4">
          <cell r="O4">
            <v>67.099999999999994</v>
          </cell>
        </row>
      </sheetData>
      <sheetData sheetId="494">
        <row r="4">
          <cell r="O4">
            <v>67.099999999999994</v>
          </cell>
        </row>
      </sheetData>
      <sheetData sheetId="495">
        <row r="4">
          <cell r="O4">
            <v>67.099999999999994</v>
          </cell>
        </row>
      </sheetData>
      <sheetData sheetId="496">
        <row r="4">
          <cell r="O4">
            <v>67.099999999999994</v>
          </cell>
        </row>
      </sheetData>
      <sheetData sheetId="497">
        <row r="4">
          <cell r="O4">
            <v>67.099999999999994</v>
          </cell>
        </row>
      </sheetData>
      <sheetData sheetId="498">
        <row r="4">
          <cell r="O4">
            <v>67.099999999999994</v>
          </cell>
        </row>
      </sheetData>
      <sheetData sheetId="499">
        <row r="4">
          <cell r="O4">
            <v>67.099999999999994</v>
          </cell>
        </row>
      </sheetData>
      <sheetData sheetId="500">
        <row r="4">
          <cell r="O4">
            <v>67.099999999999994</v>
          </cell>
        </row>
      </sheetData>
      <sheetData sheetId="501">
        <row r="4">
          <cell r="O4">
            <v>67.099999999999994</v>
          </cell>
        </row>
      </sheetData>
      <sheetData sheetId="502">
        <row r="4">
          <cell r="O4">
            <v>67.099999999999994</v>
          </cell>
        </row>
      </sheetData>
      <sheetData sheetId="503">
        <row r="4">
          <cell r="O4">
            <v>67.099999999999994</v>
          </cell>
        </row>
      </sheetData>
      <sheetData sheetId="504">
        <row r="4">
          <cell r="O4">
            <v>67.099999999999994</v>
          </cell>
        </row>
      </sheetData>
      <sheetData sheetId="505">
        <row r="4">
          <cell r="O4">
            <v>67.099999999999994</v>
          </cell>
        </row>
      </sheetData>
      <sheetData sheetId="506">
        <row r="4">
          <cell r="O4">
            <v>67.099999999999994</v>
          </cell>
        </row>
      </sheetData>
      <sheetData sheetId="507" refreshError="1"/>
      <sheetData sheetId="508">
        <row r="4">
          <cell r="O4">
            <v>67.099999999999994</v>
          </cell>
        </row>
      </sheetData>
      <sheetData sheetId="509">
        <row r="4">
          <cell r="O4">
            <v>67.099999999999994</v>
          </cell>
        </row>
      </sheetData>
      <sheetData sheetId="510">
        <row r="4">
          <cell r="O4">
            <v>67.099999999999994</v>
          </cell>
        </row>
      </sheetData>
      <sheetData sheetId="511">
        <row r="4">
          <cell r="O4">
            <v>67.099999999999994</v>
          </cell>
        </row>
      </sheetData>
      <sheetData sheetId="512">
        <row r="4">
          <cell r="O4">
            <v>67.099999999999994</v>
          </cell>
        </row>
      </sheetData>
      <sheetData sheetId="513">
        <row r="4">
          <cell r="O4">
            <v>67.099999999999994</v>
          </cell>
        </row>
      </sheetData>
      <sheetData sheetId="514">
        <row r="4">
          <cell r="O4">
            <v>67.099999999999994</v>
          </cell>
        </row>
      </sheetData>
      <sheetData sheetId="515">
        <row r="4">
          <cell r="O4">
            <v>0</v>
          </cell>
        </row>
      </sheetData>
      <sheetData sheetId="516">
        <row r="4">
          <cell r="O4">
            <v>0</v>
          </cell>
        </row>
      </sheetData>
      <sheetData sheetId="517">
        <row r="4">
          <cell r="O4">
            <v>67.099999999999994</v>
          </cell>
        </row>
      </sheetData>
      <sheetData sheetId="518">
        <row r="4">
          <cell r="O4">
            <v>67.099999999999994</v>
          </cell>
        </row>
      </sheetData>
      <sheetData sheetId="519">
        <row r="4">
          <cell r="O4">
            <v>67.099999999999994</v>
          </cell>
        </row>
      </sheetData>
      <sheetData sheetId="520">
        <row r="4">
          <cell r="O4">
            <v>0</v>
          </cell>
        </row>
      </sheetData>
      <sheetData sheetId="521">
        <row r="4">
          <cell r="O4">
            <v>67.099999999999994</v>
          </cell>
        </row>
      </sheetData>
      <sheetData sheetId="522">
        <row r="4">
          <cell r="O4">
            <v>0</v>
          </cell>
        </row>
      </sheetData>
      <sheetData sheetId="523">
        <row r="4">
          <cell r="O4">
            <v>67.099999999999994</v>
          </cell>
        </row>
      </sheetData>
      <sheetData sheetId="524">
        <row r="4">
          <cell r="O4">
            <v>67.099999999999994</v>
          </cell>
        </row>
      </sheetData>
      <sheetData sheetId="525">
        <row r="4">
          <cell r="O4">
            <v>67.099999999999994</v>
          </cell>
        </row>
      </sheetData>
      <sheetData sheetId="526" refreshError="1"/>
      <sheetData sheetId="527">
        <row r="4">
          <cell r="O4">
            <v>67.099999999999994</v>
          </cell>
        </row>
      </sheetData>
      <sheetData sheetId="528" refreshError="1"/>
      <sheetData sheetId="529">
        <row r="4">
          <cell r="O4">
            <v>67.099999999999994</v>
          </cell>
        </row>
      </sheetData>
      <sheetData sheetId="530" refreshError="1"/>
      <sheetData sheetId="531" refreshError="1"/>
      <sheetData sheetId="532" refreshError="1"/>
      <sheetData sheetId="533" refreshError="1"/>
      <sheetData sheetId="534" refreshError="1"/>
      <sheetData sheetId="535" refreshError="1"/>
      <sheetData sheetId="536" refreshError="1"/>
      <sheetData sheetId="537">
        <row r="4">
          <cell r="O4" t="str">
            <v>Ундиришга қолагнлар</v>
          </cell>
        </row>
      </sheetData>
      <sheetData sheetId="538">
        <row r="4">
          <cell r="O4" t="str">
            <v>Ундиришга қолагнлар</v>
          </cell>
        </row>
      </sheetData>
      <sheetData sheetId="539">
        <row r="4">
          <cell r="O4" t="str">
            <v>Ундиришга қолагнлар</v>
          </cell>
        </row>
      </sheetData>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ow r="4">
          <cell r="O4">
            <v>67.099999999999994</v>
          </cell>
        </row>
      </sheetData>
      <sheetData sheetId="553">
        <row r="4">
          <cell r="O4">
            <v>67.099999999999994</v>
          </cell>
        </row>
      </sheetData>
      <sheetData sheetId="554">
        <row r="4">
          <cell r="O4">
            <v>67.099999999999994</v>
          </cell>
        </row>
      </sheetData>
      <sheetData sheetId="555">
        <row r="4">
          <cell r="O4">
            <v>67.099999999999994</v>
          </cell>
        </row>
      </sheetData>
      <sheetData sheetId="556">
        <row r="4">
          <cell r="O4">
            <v>67.099999999999994</v>
          </cell>
        </row>
      </sheetData>
      <sheetData sheetId="557">
        <row r="4">
          <cell r="O4">
            <v>67.099999999999994</v>
          </cell>
        </row>
      </sheetData>
      <sheetData sheetId="558">
        <row r="4">
          <cell r="O4">
            <v>67.099999999999994</v>
          </cell>
        </row>
      </sheetData>
      <sheetData sheetId="559">
        <row r="4">
          <cell r="O4">
            <v>67.099999999999994</v>
          </cell>
        </row>
      </sheetData>
      <sheetData sheetId="560">
        <row r="4">
          <cell r="O4">
            <v>67.099999999999994</v>
          </cell>
        </row>
      </sheetData>
      <sheetData sheetId="561">
        <row r="4">
          <cell r="O4">
            <v>67.099999999999994</v>
          </cell>
        </row>
      </sheetData>
      <sheetData sheetId="562">
        <row r="4">
          <cell r="O4">
            <v>67.099999999999994</v>
          </cell>
        </row>
      </sheetData>
      <sheetData sheetId="563">
        <row r="4">
          <cell r="O4">
            <v>67.099999999999994</v>
          </cell>
        </row>
      </sheetData>
      <sheetData sheetId="564">
        <row r="4">
          <cell r="O4">
            <v>67.099999999999994</v>
          </cell>
        </row>
      </sheetData>
      <sheetData sheetId="565">
        <row r="4">
          <cell r="O4">
            <v>67.099999999999994</v>
          </cell>
        </row>
      </sheetData>
      <sheetData sheetId="566">
        <row r="4">
          <cell r="O4">
            <v>67.099999999999994</v>
          </cell>
        </row>
      </sheetData>
      <sheetData sheetId="567">
        <row r="4">
          <cell r="O4">
            <v>67.099999999999994</v>
          </cell>
        </row>
      </sheetData>
      <sheetData sheetId="568">
        <row r="4">
          <cell r="O4">
            <v>67.099999999999994</v>
          </cell>
        </row>
      </sheetData>
      <sheetData sheetId="569">
        <row r="4">
          <cell r="O4">
            <v>67.099999999999994</v>
          </cell>
        </row>
      </sheetData>
      <sheetData sheetId="570">
        <row r="4">
          <cell r="O4">
            <v>67.099999999999994</v>
          </cell>
        </row>
      </sheetData>
      <sheetData sheetId="571">
        <row r="4">
          <cell r="O4">
            <v>67.099999999999994</v>
          </cell>
        </row>
      </sheetData>
      <sheetData sheetId="572">
        <row r="4">
          <cell r="O4">
            <v>67.099999999999994</v>
          </cell>
        </row>
      </sheetData>
      <sheetData sheetId="573">
        <row r="4">
          <cell r="O4">
            <v>67.099999999999994</v>
          </cell>
        </row>
      </sheetData>
      <sheetData sheetId="574">
        <row r="4">
          <cell r="O4">
            <v>67.099999999999994</v>
          </cell>
        </row>
      </sheetData>
      <sheetData sheetId="575">
        <row r="4">
          <cell r="O4">
            <v>67.099999999999994</v>
          </cell>
        </row>
      </sheetData>
      <sheetData sheetId="576">
        <row r="4">
          <cell r="O4">
            <v>67.099999999999994</v>
          </cell>
        </row>
      </sheetData>
      <sheetData sheetId="577">
        <row r="4">
          <cell r="O4">
            <v>67.099999999999994</v>
          </cell>
        </row>
      </sheetData>
      <sheetData sheetId="578">
        <row r="4">
          <cell r="O4">
            <v>67.099999999999994</v>
          </cell>
        </row>
      </sheetData>
      <sheetData sheetId="579">
        <row r="4">
          <cell r="O4">
            <v>67.099999999999994</v>
          </cell>
        </row>
      </sheetData>
      <sheetData sheetId="580">
        <row r="4">
          <cell r="O4">
            <v>67.099999999999994</v>
          </cell>
        </row>
      </sheetData>
      <sheetData sheetId="581">
        <row r="4">
          <cell r="O4">
            <v>67.099999999999994</v>
          </cell>
        </row>
      </sheetData>
      <sheetData sheetId="582">
        <row r="4">
          <cell r="O4">
            <v>0</v>
          </cell>
        </row>
      </sheetData>
      <sheetData sheetId="583">
        <row r="4">
          <cell r="O4">
            <v>67.099999999999994</v>
          </cell>
        </row>
      </sheetData>
      <sheetData sheetId="584">
        <row r="4">
          <cell r="O4">
            <v>0</v>
          </cell>
        </row>
      </sheetData>
      <sheetData sheetId="585">
        <row r="4">
          <cell r="O4">
            <v>67.099999999999994</v>
          </cell>
        </row>
      </sheetData>
      <sheetData sheetId="586">
        <row r="4">
          <cell r="O4">
            <v>67.099999999999994</v>
          </cell>
        </row>
      </sheetData>
      <sheetData sheetId="587">
        <row r="4">
          <cell r="O4">
            <v>67.099999999999994</v>
          </cell>
        </row>
      </sheetData>
      <sheetData sheetId="588">
        <row r="4">
          <cell r="O4">
            <v>67.099999999999994</v>
          </cell>
        </row>
      </sheetData>
      <sheetData sheetId="589">
        <row r="4">
          <cell r="O4">
            <v>67.099999999999994</v>
          </cell>
        </row>
      </sheetData>
      <sheetData sheetId="590" refreshError="1"/>
      <sheetData sheetId="591" refreshError="1"/>
      <sheetData sheetId="592" refreshError="1"/>
      <sheetData sheetId="593" refreshError="1"/>
      <sheetData sheetId="594" refreshError="1"/>
      <sheetData sheetId="59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П-1442_310313"/>
      <sheetName val="4707 прил-2"/>
      <sheetName val="4707 прил-3"/>
      <sheetName val="ПП-1623_310313"/>
      <sheetName val="4707 Ф11"/>
      <sheetName val="4707 Ф12"/>
      <sheetName val="УП-4707_Приложения_2-3 к програ"/>
      <sheetName val="фев"/>
      <sheetName val="c"/>
      <sheetName val="оборот"/>
      <sheetName val="results"/>
      <sheetName val="Платёжка"/>
      <sheetName val="руйхат"/>
      <sheetName val="Data input"/>
      <sheetName val="План пр-ва_1"/>
      <sheetName val="План продаж_1"/>
      <sheetName val="ер ресурс"/>
      <sheetName val="ГТК_Минфин_факт"/>
      <sheetName val="Прогноз"/>
      <sheetName val="03"/>
      <sheetName val="Недра"/>
      <sheetName val="10"/>
      <sheetName val="Сверх"/>
      <sheetName val="Data"/>
    </sheetNames>
    <sheetDataSet>
      <sheetData sheetId="0"/>
      <sheetData sheetId="1"/>
      <sheetData sheetId="2"/>
      <sheetData sheetId="3"/>
      <sheetData sheetId="4">
        <row r="5">
          <cell r="A5" t="str">
            <v xml:space="preserve"> Наименование инициаторов и проектов</v>
          </cell>
          <cell r="B5" t="str">
            <v>Мощность</v>
          </cell>
          <cell r="C5" t="str">
            <v xml:space="preserve">Сроки реализации </v>
          </cell>
          <cell r="D5" t="str">
            <v>Иностранный партнер/кредитор</v>
          </cell>
          <cell r="E5" t="str">
            <v>Источники финансирования</v>
          </cell>
          <cell r="F5" t="str">
            <v>Общая стоимость проекта*</v>
          </cell>
          <cell r="G5" t="str">
            <v>Ожидаемый остатокна 01.01.2015г.</v>
          </cell>
          <cell r="H5" t="str">
            <v>в том числе, по годам</v>
          </cell>
          <cell r="N5" t="str">
            <v>Объем инвестиций в 2015-2020гг.</v>
          </cell>
          <cell r="O5" t="str">
            <v>Наличие проектной документации</v>
          </cell>
          <cell r="P5" t="str">
            <v>Основание для реализации проекта</v>
          </cell>
        </row>
        <row r="6">
          <cell r="H6" t="str">
            <v>2015г.</v>
          </cell>
          <cell r="I6" t="str">
            <v>2016г.</v>
          </cell>
          <cell r="J6" t="str">
            <v>2017г.</v>
          </cell>
          <cell r="K6" t="str">
            <v>2018г.</v>
          </cell>
          <cell r="L6" t="str">
            <v>2019г.</v>
          </cell>
          <cell r="M6" t="str">
            <v>2020г.</v>
          </cell>
        </row>
        <row r="7">
          <cell r="A7" t="str">
            <v>ВСЕГО</v>
          </cell>
        </row>
        <row r="8">
          <cell r="A8" t="str">
            <v>Всего</v>
          </cell>
          <cell r="F8">
            <v>59997.351230088585</v>
          </cell>
          <cell r="G8">
            <v>49339.470369924093</v>
          </cell>
          <cell r="H8">
            <v>6863.0512616246042</v>
          </cell>
          <cell r="I8">
            <v>14720.610566207266</v>
          </cell>
          <cell r="J8">
            <v>6701.3629047197355</v>
          </cell>
          <cell r="K8">
            <v>6183.9732421681319</v>
          </cell>
          <cell r="L8">
            <v>6512.8070529129818</v>
          </cell>
          <cell r="M8">
            <v>5863.9253382094157</v>
          </cell>
        </row>
        <row r="9">
          <cell r="A9" t="str">
            <v>в том числе:</v>
          </cell>
        </row>
        <row r="10">
          <cell r="E10" t="str">
            <v>собственные средства</v>
          </cell>
          <cell r="F10">
            <v>20465.659397588588</v>
          </cell>
          <cell r="G10">
            <v>18390.145869924097</v>
          </cell>
          <cell r="H10">
            <v>2800.8555616246035</v>
          </cell>
          <cell r="I10">
            <v>4345.0859662072671</v>
          </cell>
          <cell r="J10">
            <v>2692.7154547197351</v>
          </cell>
          <cell r="K10">
            <v>2810.3494921681317</v>
          </cell>
          <cell r="L10">
            <v>2661.1150529129814</v>
          </cell>
          <cell r="M10">
            <v>2308.7183382094163</v>
          </cell>
        </row>
        <row r="11">
          <cell r="E11" t="str">
            <v>ФРРУз</v>
          </cell>
          <cell r="F11">
            <v>7153.3998499999998</v>
          </cell>
          <cell r="G11">
            <v>5838.4117000000006</v>
          </cell>
          <cell r="H11">
            <v>673.56170000000009</v>
          </cell>
          <cell r="I11">
            <v>1052.5700000000002</v>
          </cell>
          <cell r="J11">
            <v>807.68000000000006</v>
          </cell>
          <cell r="K11">
            <v>646</v>
          </cell>
          <cell r="L11">
            <v>908.4</v>
          </cell>
          <cell r="M11">
            <v>950.2</v>
          </cell>
        </row>
        <row r="12">
          <cell r="E12" t="str">
            <v>кредиты коммерческих банков</v>
          </cell>
          <cell r="F12">
            <v>3757.5378000000005</v>
          </cell>
          <cell r="G12">
            <v>3360.2728000000002</v>
          </cell>
          <cell r="H12">
            <v>593.05399999999997</v>
          </cell>
          <cell r="I12">
            <v>720.33060000000012</v>
          </cell>
          <cell r="J12">
            <v>641.24744999999996</v>
          </cell>
          <cell r="K12">
            <v>618.43674999999996</v>
          </cell>
          <cell r="L12">
            <v>407.22500000000002</v>
          </cell>
          <cell r="M12">
            <v>337.27499999999992</v>
          </cell>
        </row>
        <row r="13">
          <cell r="E13" t="str">
            <v>прямые иностранные инвестиции и кредиты</v>
          </cell>
          <cell r="F13">
            <v>21445.261382499993</v>
          </cell>
          <cell r="G13">
            <v>15354.560000000001</v>
          </cell>
          <cell r="H13">
            <v>2424.4700000000012</v>
          </cell>
          <cell r="I13">
            <v>6231.588999999999</v>
          </cell>
          <cell r="J13">
            <v>1316.7650000000001</v>
          </cell>
          <cell r="K13">
            <v>1408.4070000000002</v>
          </cell>
          <cell r="L13">
            <v>1606.567</v>
          </cell>
          <cell r="M13">
            <v>1487.0319999999999</v>
          </cell>
        </row>
        <row r="14">
          <cell r="E14" t="str">
            <v>иностранные кредиты под гарантию Правительства</v>
          </cell>
          <cell r="F14">
            <v>6881.5599999999995</v>
          </cell>
          <cell r="G14">
            <v>6281.88</v>
          </cell>
          <cell r="H14">
            <v>371.10999999999996</v>
          </cell>
          <cell r="I14">
            <v>2256.835</v>
          </cell>
          <cell r="J14">
            <v>1242.9550000000004</v>
          </cell>
          <cell r="K14">
            <v>700.78</v>
          </cell>
          <cell r="L14">
            <v>929.5</v>
          </cell>
          <cell r="M14">
            <v>780.7</v>
          </cell>
        </row>
        <row r="15">
          <cell r="E15" t="str">
            <v>бюджетные средства</v>
          </cell>
          <cell r="F15">
            <v>293.93280000000004</v>
          </cell>
          <cell r="G15">
            <v>114.2</v>
          </cell>
          <cell r="H15">
            <v>0</v>
          </cell>
          <cell r="I15">
            <v>114.2</v>
          </cell>
          <cell r="J15">
            <v>0</v>
          </cell>
          <cell r="K15">
            <v>0</v>
          </cell>
          <cell r="L15">
            <v>0</v>
          </cell>
          <cell r="M15">
            <v>0</v>
          </cell>
        </row>
        <row r="16">
          <cell r="A16" t="str">
            <v>Комплекс по вопросам геологии, топливно-энергетической, химической, нефтехимической и металлургической промышленности, всего</v>
          </cell>
          <cell r="F16">
            <v>57000.545230088581</v>
          </cell>
          <cell r="G16">
            <v>46757.372769924099</v>
          </cell>
          <cell r="H16">
            <v>6088.5662616246045</v>
          </cell>
          <cell r="I16">
            <v>14170.193266207265</v>
          </cell>
          <cell r="J16">
            <v>6221.9783047197343</v>
          </cell>
          <cell r="K16">
            <v>5822.4025421681317</v>
          </cell>
          <cell r="L16">
            <v>6269.2370529129821</v>
          </cell>
          <cell r="M16">
            <v>5691.2553382094175</v>
          </cell>
        </row>
        <row r="17">
          <cell r="A17" t="str">
            <v>новое строительство</v>
          </cell>
          <cell r="F17">
            <v>31427.83701286828</v>
          </cell>
          <cell r="G17">
            <v>23230.558282019159</v>
          </cell>
          <cell r="H17">
            <v>3202.5920834175322</v>
          </cell>
          <cell r="I17">
            <v>10289.87030605289</v>
          </cell>
          <cell r="J17">
            <v>2939.8088334747877</v>
          </cell>
          <cell r="K17">
            <v>1748.0708985436959</v>
          </cell>
          <cell r="L17">
            <v>1906.3519999999999</v>
          </cell>
          <cell r="M17">
            <v>1568.3320000000001</v>
          </cell>
        </row>
        <row r="18">
          <cell r="A18" t="str">
            <v>модернизация и реконструкция</v>
          </cell>
          <cell r="F18">
            <v>12790.530344419143</v>
          </cell>
          <cell r="G18">
            <v>10954.356615103781</v>
          </cell>
          <cell r="H18">
            <v>1228.6366310107912</v>
          </cell>
          <cell r="I18">
            <v>1822.7540281291679</v>
          </cell>
          <cell r="J18">
            <v>1334.8540957038354</v>
          </cell>
          <cell r="K18">
            <v>1888.4680055694255</v>
          </cell>
          <cell r="L18">
            <v>2003.7380055694257</v>
          </cell>
          <cell r="M18">
            <v>1985.618005569426</v>
          </cell>
        </row>
        <row r="19">
          <cell r="A19" t="str">
            <v>другие направления</v>
          </cell>
          <cell r="F19">
            <v>12782.177872801156</v>
          </cell>
          <cell r="G19">
            <v>12572.457872801157</v>
          </cell>
          <cell r="H19">
            <v>1657.3375471962809</v>
          </cell>
          <cell r="I19">
            <v>2057.5689320252081</v>
          </cell>
          <cell r="J19">
            <v>1947.3153755411115</v>
          </cell>
          <cell r="K19">
            <v>2185.8636380550106</v>
          </cell>
          <cell r="L19">
            <v>2359.1470473435561</v>
          </cell>
          <cell r="M19">
            <v>2137.3053326399909</v>
          </cell>
        </row>
        <row r="20">
          <cell r="A20" t="str">
            <v>НХК "Узбекнефтегаз"</v>
          </cell>
        </row>
        <row r="21">
          <cell r="A21" t="str">
            <v>Всего</v>
          </cell>
          <cell r="F21">
            <v>36381.279739509431</v>
          </cell>
          <cell r="G21">
            <v>28712.909589509436</v>
          </cell>
          <cell r="H21">
            <v>4555.604247196281</v>
          </cell>
          <cell r="I21">
            <v>9781.8729320252078</v>
          </cell>
          <cell r="J21">
            <v>3451.9053755411114</v>
          </cell>
          <cell r="K21">
            <v>3532.2136436244364</v>
          </cell>
          <cell r="L21">
            <v>3441.127052912982</v>
          </cell>
          <cell r="M21">
            <v>3103.315338209417</v>
          </cell>
        </row>
        <row r="22">
          <cell r="A22" t="str">
            <v>в том числе:</v>
          </cell>
        </row>
        <row r="23">
          <cell r="E23" t="str">
            <v>собственные средства</v>
          </cell>
          <cell r="F23">
            <v>13894.412507009432</v>
          </cell>
          <cell r="G23">
            <v>13078.712889509434</v>
          </cell>
          <cell r="H23">
            <v>2039.9175471962808</v>
          </cell>
          <cell r="I23">
            <v>3149.5689320252077</v>
          </cell>
          <cell r="J23">
            <v>1917.0153755411113</v>
          </cell>
          <cell r="K23">
            <v>2151.6816436244362</v>
          </cell>
          <cell r="L23">
            <v>2087.8450529129818</v>
          </cell>
          <cell r="M23">
            <v>1722.8433382094165</v>
          </cell>
        </row>
        <row r="24">
          <cell r="E24" t="str">
            <v>ФРРУз</v>
          </cell>
          <cell r="F24">
            <v>1858.7858500000002</v>
          </cell>
          <cell r="G24">
            <v>918.84670000000006</v>
          </cell>
          <cell r="H24">
            <v>390.94670000000002</v>
          </cell>
          <cell r="I24">
            <v>330</v>
          </cell>
          <cell r="J24">
            <v>47.9</v>
          </cell>
          <cell r="K24">
            <v>50</v>
          </cell>
          <cell r="L24">
            <v>75</v>
          </cell>
          <cell r="M24">
            <v>25</v>
          </cell>
        </row>
        <row r="25">
          <cell r="E25" t="str">
            <v>кредиты коммерческих банков</v>
          </cell>
          <cell r="F25">
            <v>929.84</v>
          </cell>
          <cell r="G25">
            <v>781.7600000000001</v>
          </cell>
          <cell r="H25">
            <v>54.6</v>
          </cell>
          <cell r="I25">
            <v>175</v>
          </cell>
          <cell r="J25">
            <v>215</v>
          </cell>
          <cell r="K25">
            <v>192.00000000000006</v>
          </cell>
          <cell r="L25">
            <v>56</v>
          </cell>
          <cell r="M25">
            <v>89.159999999999982</v>
          </cell>
        </row>
        <row r="26">
          <cell r="E26" t="str">
            <v>прямые иностранные инвестиции и кредиты</v>
          </cell>
          <cell r="F26">
            <v>19698.241382499997</v>
          </cell>
          <cell r="G26">
            <v>13933.590000000002</v>
          </cell>
          <cell r="H26">
            <v>2070.1400000000003</v>
          </cell>
          <cell r="I26">
            <v>6127.3039999999992</v>
          </cell>
          <cell r="J26">
            <v>1271.99</v>
          </cell>
          <cell r="K26">
            <v>1138.5320000000002</v>
          </cell>
          <cell r="L26">
            <v>1222.2819999999999</v>
          </cell>
          <cell r="M26">
            <v>1266.3119999999999</v>
          </cell>
        </row>
        <row r="27">
          <cell r="A27" t="str">
            <v>новое строительство</v>
          </cell>
          <cell r="F27">
            <v>19769.309999999998</v>
          </cell>
          <cell r="G27">
            <v>12989.95</v>
          </cell>
          <cell r="H27">
            <v>2300.92</v>
          </cell>
          <cell r="I27">
            <v>7021.2739999999994</v>
          </cell>
          <cell r="J27">
            <v>869.53</v>
          </cell>
          <cell r="K27">
            <v>733.05200000000002</v>
          </cell>
          <cell r="L27">
            <v>746.04200000000003</v>
          </cell>
          <cell r="M27">
            <v>691.54200000000003</v>
          </cell>
        </row>
        <row r="28">
          <cell r="A28" t="str">
            <v>Строительство Устюртского ГХК на базе месторождения "Сургиль" с обустройством месторождения</v>
          </cell>
          <cell r="B28" t="str">
            <v>Производство 387 тыс.тонн полиэтилена, 83 тыс.тонн полипропилена,102 тыс.тонн пиролизного дистилята, 8 тыс.тонн. пиролизного масла</v>
          </cell>
          <cell r="C28" t="str">
            <v>2008-2015 гг.</v>
          </cell>
          <cell r="D28" t="str">
            <v xml:space="preserve">Компании «KOGAS», «Lotte Chemical», «STX   Energy» (Корея) </v>
          </cell>
          <cell r="E28" t="str">
            <v>Всего</v>
          </cell>
          <cell r="F28">
            <v>3891.5</v>
          </cell>
          <cell r="G28">
            <v>1014.08</v>
          </cell>
          <cell r="H28">
            <v>1014.08</v>
          </cell>
          <cell r="I28">
            <v>0</v>
          </cell>
          <cell r="J28">
            <v>0</v>
          </cell>
          <cell r="K28">
            <v>0</v>
          </cell>
          <cell r="L28">
            <v>0</v>
          </cell>
          <cell r="M28">
            <v>0</v>
          </cell>
          <cell r="O28" t="str">
            <v xml:space="preserve">Имеется утвержденное ТЭО проекта </v>
          </cell>
          <cell r="P28" t="str">
            <v>Постановления Президента Республики Узбекистан от 18.02.2008 г. №ПП-797,от 04.08.2009 г. №ПП-1168,от 27.12.2011 г. №ПП-1667,от 27.12.2011 г. №ПП-1667от 17.11.2014 г. №ПП-2264</v>
          </cell>
        </row>
        <row r="29">
          <cell r="E29" t="str">
            <v>собственные средства</v>
          </cell>
          <cell r="F29">
            <v>111.2</v>
          </cell>
          <cell r="G29">
            <v>0</v>
          </cell>
          <cell r="H29">
            <v>0</v>
          </cell>
          <cell r="I29">
            <v>0</v>
          </cell>
          <cell r="J29">
            <v>0</v>
          </cell>
          <cell r="K29">
            <v>0</v>
          </cell>
          <cell r="L29">
            <v>0</v>
          </cell>
          <cell r="M29">
            <v>0</v>
          </cell>
        </row>
        <row r="30">
          <cell r="E30" t="str">
            <v>ФРРУз</v>
          </cell>
          <cell r="F30">
            <v>848.4</v>
          </cell>
          <cell r="G30">
            <v>106.98</v>
          </cell>
          <cell r="H30">
            <v>106.98</v>
          </cell>
          <cell r="I30">
            <v>0</v>
          </cell>
          <cell r="J30">
            <v>0</v>
          </cell>
          <cell r="K30">
            <v>0</v>
          </cell>
          <cell r="L30">
            <v>0</v>
          </cell>
          <cell r="M30">
            <v>0</v>
          </cell>
        </row>
        <row r="31">
          <cell r="E31" t="str">
            <v>прямые иностранные инвестиции и кредиты</v>
          </cell>
          <cell r="F31">
            <v>2931.9</v>
          </cell>
          <cell r="G31">
            <v>907.1</v>
          </cell>
          <cell r="H31">
            <v>907.1</v>
          </cell>
        </row>
        <row r="32">
          <cell r="A32" t="str">
            <v>Строительство объектов внешней инфраструктуры для реализации проекта "Строительство Устюртского ГХК на базе месторождения Сургиль с обустройством месторождения"</v>
          </cell>
          <cell r="B32" t="str">
            <v>заданная</v>
          </cell>
          <cell r="C32" t="str">
            <v>2013-2015 гг.</v>
          </cell>
          <cell r="D32" t="str">
            <v>не требуется</v>
          </cell>
          <cell r="E32" t="str">
            <v>Всего</v>
          </cell>
          <cell r="F32">
            <v>190.79</v>
          </cell>
          <cell r="G32">
            <v>85</v>
          </cell>
          <cell r="H32">
            <v>85</v>
          </cell>
          <cell r="O32" t="str">
            <v xml:space="preserve">Имеется утвержденное ТЭО проекта </v>
          </cell>
          <cell r="P32" t="str">
            <v>Постановление Президента Республики Узбекистан от 04.04.2012 г. №ПП-1735,от 17.11.2014 г. №ПП-2264</v>
          </cell>
        </row>
        <row r="33">
          <cell r="E33" t="str">
            <v>собственные средства</v>
          </cell>
          <cell r="F33">
            <v>160.79</v>
          </cell>
          <cell r="G33">
            <v>85</v>
          </cell>
          <cell r="H33">
            <v>85</v>
          </cell>
          <cell r="I33">
            <v>0</v>
          </cell>
          <cell r="J33">
            <v>0</v>
          </cell>
          <cell r="K33">
            <v>0</v>
          </cell>
          <cell r="L33">
            <v>0</v>
          </cell>
          <cell r="M33">
            <v>0</v>
          </cell>
        </row>
        <row r="34">
          <cell r="E34" t="str">
            <v>кредиты коммерческих банков</v>
          </cell>
          <cell r="F34">
            <v>30</v>
          </cell>
          <cell r="G34">
            <v>0</v>
          </cell>
          <cell r="H34">
            <v>0</v>
          </cell>
        </row>
        <row r="35">
          <cell r="A35" t="str">
            <v xml:space="preserve">Строительство сети сертифицированных центров по установке на автотранспортные средства газовых баллонов для сжатого газа </v>
          </cell>
          <cell r="B35" t="str">
            <v>10 ед. сертифицированных центров</v>
          </cell>
          <cell r="C35" t="str">
            <v>2015-2016 гг.</v>
          </cell>
          <cell r="D35" t="str">
            <v>Компания "ENK" (Корея)</v>
          </cell>
          <cell r="E35" t="str">
            <v>Всего</v>
          </cell>
          <cell r="F35">
            <v>15</v>
          </cell>
          <cell r="G35">
            <v>15</v>
          </cell>
          <cell r="H35">
            <v>5</v>
          </cell>
          <cell r="I35">
            <v>10</v>
          </cell>
          <cell r="O35" t="str">
            <v xml:space="preserve">Имеется утвержденное ТЭО проекта </v>
          </cell>
          <cell r="P35" t="str">
            <v>Постановление Президента Республики Узбекистан от 02.08.2013 г. №ПП-2017,от 17.11.2014 г. №ПП-2264</v>
          </cell>
        </row>
        <row r="36">
          <cell r="E36" t="str">
            <v>собственные средства</v>
          </cell>
          <cell r="F36">
            <v>7.5</v>
          </cell>
          <cell r="G36">
            <v>7.5</v>
          </cell>
          <cell r="H36">
            <v>2.5</v>
          </cell>
          <cell r="I36">
            <v>5</v>
          </cell>
        </row>
        <row r="37">
          <cell r="E37" t="str">
            <v>прямые иностранные инвестиции и кредиты</v>
          </cell>
          <cell r="F37">
            <v>7.5</v>
          </cell>
          <cell r="G37">
            <v>7.5</v>
          </cell>
          <cell r="H37">
            <v>2.5</v>
          </cell>
          <cell r="I37">
            <v>5</v>
          </cell>
        </row>
        <row r="38">
          <cell r="A38" t="str">
            <v>Освоение месторождений Кандымской группы со строительством современного газоперерабатывающего завода, освоение месторождений "Хаузак" и "Шады", а также проведение геолого-разведочных работ на Кунградском участке на условиях СРП</v>
          </cell>
          <cell r="B38" t="str">
            <v>Добыча до12,1 млрд.куб.м и производство 213,6 тыс.тонн конденсата, 191,1 тыс.тонн серы и 17,5 тыс.тонн сжиженного газа</v>
          </cell>
          <cell r="C38" t="str">
            <v>2004-2039 гг.</v>
          </cell>
          <cell r="D38" t="str">
            <v>Компания "ЛУКОЙЛ" (Россия)</v>
          </cell>
          <cell r="E38" t="str">
            <v>Всего</v>
          </cell>
          <cell r="F38">
            <v>6250</v>
          </cell>
          <cell r="G38">
            <v>4094.55</v>
          </cell>
          <cell r="H38">
            <v>328.95</v>
          </cell>
          <cell r="I38">
            <v>750</v>
          </cell>
          <cell r="J38">
            <v>550</v>
          </cell>
          <cell r="K38">
            <v>688.01</v>
          </cell>
          <cell r="L38">
            <v>650</v>
          </cell>
          <cell r="M38">
            <v>500</v>
          </cell>
          <cell r="O38" t="str">
            <v>Имеется разработанное ПТЭО проекта</v>
          </cell>
          <cell r="P38" t="str">
            <v>Постановление Кабинета Министров от 14.09.2004 г. №428,Постановления Президента Республики Узбекистан от 17.11.2014 г. №ПП-2264</v>
          </cell>
        </row>
        <row r="39">
          <cell r="E39" t="str">
            <v>прямые иностранные инвестиции и кредиты</v>
          </cell>
          <cell r="F39">
            <v>6250</v>
          </cell>
          <cell r="G39">
            <v>4094.55</v>
          </cell>
          <cell r="H39">
            <v>328.95</v>
          </cell>
          <cell r="I39">
            <v>750</v>
          </cell>
          <cell r="J39">
            <v>550</v>
          </cell>
          <cell r="K39">
            <v>688.01</v>
          </cell>
          <cell r="L39">
            <v>650</v>
          </cell>
          <cell r="M39">
            <v>500</v>
          </cell>
        </row>
        <row r="40">
          <cell r="A40" t="str">
            <v>Производство синтетического жидкого топлива на базе очищенного метана Шуртанского ГХК</v>
          </cell>
          <cell r="B40" t="str">
            <v>863,4 тыс.тн дизтоплива, 304,0 тыс.тн керосина, 393,5 тыс.тн нафты, 11,2 тыс.тн сжиженного газа</v>
          </cell>
          <cell r="C40" t="str">
            <v>2009-2016 гг.</v>
          </cell>
          <cell r="D40" t="str">
            <v>Компания "Петронас" (Малайзия), "Сасол" (ЮАР)</v>
          </cell>
          <cell r="E40" t="str">
            <v>Всего</v>
          </cell>
          <cell r="F40">
            <v>3984.89</v>
          </cell>
          <cell r="G40">
            <v>3606.41</v>
          </cell>
          <cell r="H40">
            <v>290</v>
          </cell>
          <cell r="I40">
            <v>3316.41</v>
          </cell>
          <cell r="J40">
            <v>0</v>
          </cell>
          <cell r="K40">
            <v>0</v>
          </cell>
          <cell r="O40" t="str">
            <v>Имеется разработанное ПТЭО проекта</v>
          </cell>
          <cell r="P40" t="str">
            <v>Постановление Президента Республики Узбекистан от 15.10.2008 г. №ПП-1206,от 17.11.2014 г. №ПП-2264</v>
          </cell>
        </row>
        <row r="41">
          <cell r="E41" t="str">
            <v>собственные средства</v>
          </cell>
          <cell r="F41">
            <v>340.64661749999993</v>
          </cell>
          <cell r="G41">
            <v>314.25</v>
          </cell>
          <cell r="H41">
            <v>0</v>
          </cell>
          <cell r="I41">
            <v>314.25</v>
          </cell>
        </row>
        <row r="42">
          <cell r="E42" t="str">
            <v>ФРРУз</v>
          </cell>
          <cell r="F42">
            <v>280</v>
          </cell>
          <cell r="G42">
            <v>115</v>
          </cell>
          <cell r="H42">
            <v>115</v>
          </cell>
          <cell r="I42">
            <v>0</v>
          </cell>
        </row>
        <row r="43">
          <cell r="E43" t="str">
            <v>прямые иностранные инвестиции и кредиты</v>
          </cell>
          <cell r="F43">
            <v>3364.2433824999998</v>
          </cell>
          <cell r="G43">
            <v>3177.16</v>
          </cell>
          <cell r="H43">
            <v>175</v>
          </cell>
          <cell r="I43">
            <v>3002.16</v>
          </cell>
        </row>
        <row r="44">
          <cell r="A44" t="str">
            <v>Строительство объектов внешней инфраструктуры для реализации проекта "Производство синтетического жидкого топлива на базе очищенного метана Шуртанского ГХК"</v>
          </cell>
          <cell r="B44" t="str">
            <v>заданная</v>
          </cell>
          <cell r="C44" t="str">
            <v>2013-2016 гг.</v>
          </cell>
          <cell r="D44" t="str">
            <v>не требуется</v>
          </cell>
          <cell r="E44" t="str">
            <v>Всего</v>
          </cell>
          <cell r="F44">
            <v>38.630000000000003</v>
          </cell>
          <cell r="G44">
            <v>10</v>
          </cell>
          <cell r="H44">
            <v>10</v>
          </cell>
          <cell r="I44">
            <v>0</v>
          </cell>
          <cell r="J44">
            <v>0</v>
          </cell>
          <cell r="O44" t="str">
            <v xml:space="preserve">Рабочий проект на стадии разработки </v>
          </cell>
          <cell r="P44" t="str">
            <v>Постановление Президента Республики Узбекистан от 19.09.2011 г. №ПП-1618,от 17.11.2014 г. №ПП-2264Постановление КМ РУзот 11.12.2011 г. №773</v>
          </cell>
        </row>
        <row r="45">
          <cell r="E45" t="str">
            <v>собственные средства</v>
          </cell>
          <cell r="F45">
            <v>36.630000000000003</v>
          </cell>
          <cell r="G45">
            <v>10</v>
          </cell>
          <cell r="H45">
            <v>10</v>
          </cell>
        </row>
        <row r="46">
          <cell r="E46" t="str">
            <v>кредиты коммерческих банков</v>
          </cell>
          <cell r="F46">
            <v>2</v>
          </cell>
          <cell r="G46">
            <v>0</v>
          </cell>
          <cell r="H46">
            <v>0</v>
          </cell>
        </row>
        <row r="47">
          <cell r="A47" t="str">
            <v>Разработка месторождений и добыча углеводородов на территориях Гиссарского инвестиционного блока и Устюртского региона на условиях СРП</v>
          </cell>
          <cell r="B47" t="str">
            <v>4,2 млрд. куб. м природного газа, 51,4 тыс.тн нефти</v>
          </cell>
          <cell r="C47" t="str">
            <v>2007-2042 гг.</v>
          </cell>
          <cell r="D47" t="str">
            <v>Компания "ЛУКОЙЛ" (Россия)</v>
          </cell>
          <cell r="E47" t="str">
            <v>Всего</v>
          </cell>
          <cell r="F47">
            <v>1795</v>
          </cell>
          <cell r="G47">
            <v>610.84</v>
          </cell>
          <cell r="H47">
            <v>258.25</v>
          </cell>
          <cell r="I47">
            <v>172.464</v>
          </cell>
          <cell r="J47">
            <v>60</v>
          </cell>
          <cell r="K47">
            <v>40.042000000000002</v>
          </cell>
          <cell r="L47">
            <v>40.042000000000002</v>
          </cell>
          <cell r="M47">
            <v>40.042000000000002</v>
          </cell>
          <cell r="O47" t="str">
            <v xml:space="preserve">Имеется утвержденное ТЭО проекта </v>
          </cell>
          <cell r="P47" t="str">
            <v>Постановление Президента Республики Узбекистан от 16.01.2007 г. №ПП-567,от 17.11.2014 г. №ПП-2264</v>
          </cell>
        </row>
        <row r="48">
          <cell r="E48" t="str">
            <v>прямые иностранные инвестиции и кредиты</v>
          </cell>
          <cell r="F48">
            <v>1795</v>
          </cell>
          <cell r="G48">
            <v>610.84</v>
          </cell>
          <cell r="H48">
            <v>258.25</v>
          </cell>
          <cell r="I48">
            <v>172.464</v>
          </cell>
          <cell r="J48">
            <v>60</v>
          </cell>
          <cell r="K48">
            <v>40.042000000000002</v>
          </cell>
          <cell r="L48">
            <v>40.042000000000002</v>
          </cell>
          <cell r="M48">
            <v>40.042000000000002</v>
          </cell>
        </row>
        <row r="49">
          <cell r="A49" t="str">
            <v>Строительство газохимического комплекса на УДП "Мубарекский ГПЗ"</v>
          </cell>
          <cell r="B49" t="str">
            <v>492,0 тыс.тн полиэтилена,66,0 тыс.тн газового конденсата,53,0 тыс.тн пиробензина</v>
          </cell>
          <cell r="C49" t="str">
            <v>2011-2016 гг.</v>
          </cell>
          <cell r="D49" t="str">
            <v>Компания "Indorama Group" (Сингапур)</v>
          </cell>
          <cell r="E49" t="str">
            <v>Всего</v>
          </cell>
          <cell r="F49">
            <v>2503.5</v>
          </cell>
          <cell r="G49">
            <v>2494.87</v>
          </cell>
          <cell r="H49">
            <v>10</v>
          </cell>
          <cell r="I49">
            <v>2484.87</v>
          </cell>
          <cell r="J49">
            <v>0</v>
          </cell>
          <cell r="K49">
            <v>0</v>
          </cell>
          <cell r="L49">
            <v>0</v>
          </cell>
          <cell r="O49" t="str">
            <v>ТЭО на стадии разработки</v>
          </cell>
          <cell r="P49" t="str">
            <v>Постановление Президента Республики Узбекистанот 15.12.2010 г. №ПП-1442,от 17.11.2014 г. №ПП-2264</v>
          </cell>
        </row>
        <row r="50">
          <cell r="E50" t="str">
            <v>собственные средства</v>
          </cell>
          <cell r="F50">
            <v>663.4</v>
          </cell>
          <cell r="G50">
            <v>658.25</v>
          </cell>
          <cell r="H50">
            <v>5</v>
          </cell>
          <cell r="I50">
            <v>653.25</v>
          </cell>
        </row>
        <row r="51">
          <cell r="E51" t="str">
            <v>ФРРУз</v>
          </cell>
          <cell r="F51">
            <v>200</v>
          </cell>
          <cell r="G51">
            <v>200</v>
          </cell>
          <cell r="H51">
            <v>0</v>
          </cell>
          <cell r="I51">
            <v>200</v>
          </cell>
        </row>
        <row r="52">
          <cell r="E52" t="str">
            <v>прямые иностранные инвестиции и кредиты</v>
          </cell>
          <cell r="F52">
            <v>1640.1</v>
          </cell>
          <cell r="G52">
            <v>1636.62</v>
          </cell>
          <cell r="H52">
            <v>5</v>
          </cell>
          <cell r="I52">
            <v>1631.62</v>
          </cell>
        </row>
        <row r="53">
          <cell r="A53" t="str">
            <v>Расширение мощости ОАО "Завод Узбекхиммаш" для производства крупногабаритного крупнотоннажного оборудования, (Ташкентская область, г.Чирчик)</v>
          </cell>
          <cell r="B53" t="str">
            <v>производство 8 ед. крупногабаритного крупнотнажного оборудования</v>
          </cell>
          <cell r="C53" t="str">
            <v>2013-2015 гг.</v>
          </cell>
          <cell r="D53" t="str">
            <v>не требуется</v>
          </cell>
          <cell r="E53" t="str">
            <v>Всего</v>
          </cell>
          <cell r="F53">
            <v>9.5</v>
          </cell>
          <cell r="G53">
            <v>3.7</v>
          </cell>
          <cell r="H53">
            <v>3.7</v>
          </cell>
          <cell r="O53" t="str">
            <v>Имеется разработанный рабочий проект</v>
          </cell>
          <cell r="P53" t="str">
            <v>Постановление Президента Республики Узбекистанот 15.12.2010 г. №ПП-1442,от 17.11.2014 г. №ПП-2264</v>
          </cell>
        </row>
        <row r="54">
          <cell r="E54" t="str">
            <v>собственные средства</v>
          </cell>
          <cell r="F54">
            <v>9.5</v>
          </cell>
          <cell r="G54">
            <v>3.7</v>
          </cell>
          <cell r="H54">
            <v>3.7</v>
          </cell>
        </row>
        <row r="55">
          <cell r="A55" t="str">
            <v>Строительство 4-нитки газопровода Узбекистан-Китай</v>
          </cell>
          <cell r="B55" t="str">
            <v>уточняется</v>
          </cell>
          <cell r="C55" t="str">
            <v>2015-2017 гг.</v>
          </cell>
          <cell r="D55" t="str">
            <v>ГБРК (КНР)</v>
          </cell>
          <cell r="E55" t="str">
            <v>Всего</v>
          </cell>
          <cell r="F55">
            <v>800</v>
          </cell>
          <cell r="G55">
            <v>800</v>
          </cell>
          <cell r="H55">
            <v>280.94</v>
          </cell>
          <cell r="I55">
            <v>259.52999999999997</v>
          </cell>
          <cell r="J55">
            <v>259.52999999999997</v>
          </cell>
          <cell r="O55" t="str">
            <v>Требуется разработка ПТЭО/ ТЭО проекта</v>
          </cell>
          <cell r="P55" t="str">
            <v>Постановления Президента Республики Узбекистан от 17.11.2014 г. №ПП-2264</v>
          </cell>
        </row>
        <row r="56">
          <cell r="E56" t="str">
            <v>прямые иностранные инвестиции и кредиты</v>
          </cell>
          <cell r="F56">
            <v>800</v>
          </cell>
          <cell r="G56">
            <v>800</v>
          </cell>
          <cell r="H56">
            <v>280.94</v>
          </cell>
          <cell r="I56">
            <v>259.52999999999997</v>
          </cell>
          <cell r="J56">
            <v>259.52999999999997</v>
          </cell>
        </row>
        <row r="57">
          <cell r="A57" t="str">
            <v>Организация производства сжиженного природного газа (LNG)</v>
          </cell>
          <cell r="B57" t="str">
            <v>производство до 350 тыс. тонн сжиженного природного газа (экв. 500 млн. куб.м. природного газа)</v>
          </cell>
          <cell r="C57" t="str">
            <v>2018-2020 гг.</v>
          </cell>
          <cell r="D57" t="str">
            <v>не требуется</v>
          </cell>
          <cell r="E57" t="str">
            <v>Всего</v>
          </cell>
          <cell r="F57">
            <v>212.5</v>
          </cell>
          <cell r="G57">
            <v>212.5</v>
          </cell>
          <cell r="H57">
            <v>0</v>
          </cell>
          <cell r="I57">
            <v>0</v>
          </cell>
          <cell r="J57">
            <v>0</v>
          </cell>
          <cell r="K57">
            <v>5</v>
          </cell>
          <cell r="L57">
            <v>56</v>
          </cell>
          <cell r="M57">
            <v>151.5</v>
          </cell>
          <cell r="O57" t="str">
            <v>Имеется разработанное ПТЭО проекта</v>
          </cell>
          <cell r="P57" t="str">
            <v>Постановление Президента Республики Узбекистан от 15.12.2010 г. N ПП-1442,от 17.11.2014 г. №ПП-2264</v>
          </cell>
        </row>
        <row r="58">
          <cell r="E58" t="str">
            <v>собственные средства</v>
          </cell>
          <cell r="F58">
            <v>92.5</v>
          </cell>
          <cell r="G58">
            <v>92.5</v>
          </cell>
          <cell r="H58">
            <v>0</v>
          </cell>
          <cell r="I58">
            <v>0</v>
          </cell>
          <cell r="J58">
            <v>0</v>
          </cell>
          <cell r="K58">
            <v>5</v>
          </cell>
          <cell r="L58">
            <v>15</v>
          </cell>
          <cell r="M58">
            <v>72.5</v>
          </cell>
        </row>
        <row r="59">
          <cell r="E59" t="str">
            <v>ФРРУз</v>
          </cell>
          <cell r="F59">
            <v>50</v>
          </cell>
          <cell r="G59">
            <v>50</v>
          </cell>
          <cell r="H59">
            <v>0</v>
          </cell>
          <cell r="I59">
            <v>0</v>
          </cell>
          <cell r="J59">
            <v>0</v>
          </cell>
          <cell r="K59">
            <v>0</v>
          </cell>
          <cell r="L59">
            <v>25</v>
          </cell>
          <cell r="M59">
            <v>25</v>
          </cell>
        </row>
        <row r="60">
          <cell r="E60" t="str">
            <v>кредиты коммерческих банков</v>
          </cell>
          <cell r="F60">
            <v>70</v>
          </cell>
          <cell r="G60">
            <v>70</v>
          </cell>
          <cell r="H60">
            <v>0</v>
          </cell>
          <cell r="I60">
            <v>0</v>
          </cell>
          <cell r="J60">
            <v>0</v>
          </cell>
          <cell r="K60">
            <v>0</v>
          </cell>
          <cell r="L60">
            <v>16</v>
          </cell>
          <cell r="M60">
            <v>54</v>
          </cell>
        </row>
        <row r="61">
          <cell r="A61" t="str">
            <v>Строительство сети автомобильных газонаполнительных компрессорных станций (АГНКС) в регионах Республики Узбекистан</v>
          </cell>
          <cell r="B61" t="str">
            <v>46 АГНКС</v>
          </cell>
          <cell r="C61" t="str">
            <v>2014-2016 гг.</v>
          </cell>
          <cell r="D61" t="str">
            <v>Компания "Shandong Kerui Petroleum Equipment" (КНР)</v>
          </cell>
          <cell r="E61" t="str">
            <v>Всего</v>
          </cell>
          <cell r="F61">
            <v>70</v>
          </cell>
          <cell r="G61">
            <v>35</v>
          </cell>
          <cell r="H61">
            <v>15</v>
          </cell>
          <cell r="I61">
            <v>20</v>
          </cell>
          <cell r="J61">
            <v>0</v>
          </cell>
          <cell r="K61">
            <v>0</v>
          </cell>
          <cell r="L61">
            <v>0</v>
          </cell>
          <cell r="M61">
            <v>0</v>
          </cell>
          <cell r="O61" t="str">
            <v>Имеется разработанное ПТЭО проекта</v>
          </cell>
          <cell r="P61" t="str">
            <v>Постановление Президента Республики Узбекистан от 15.12.2010 г. N ПП-1442от 17.11.2014 г. №ПП-2264</v>
          </cell>
        </row>
        <row r="62">
          <cell r="E62" t="str">
            <v>кредиты коммерческих банков</v>
          </cell>
          <cell r="F62">
            <v>30</v>
          </cell>
          <cell r="G62">
            <v>30</v>
          </cell>
          <cell r="H62">
            <v>10</v>
          </cell>
          <cell r="I62">
            <v>20</v>
          </cell>
        </row>
        <row r="63">
          <cell r="E63" t="str">
            <v>прямые иностранные инвестиции и кредиты</v>
          </cell>
          <cell r="F63">
            <v>40</v>
          </cell>
          <cell r="G63">
            <v>5</v>
          </cell>
          <cell r="H63">
            <v>5</v>
          </cell>
        </row>
        <row r="64">
          <cell r="A64" t="str">
            <v>Организация производства электронных счетчиков для автоматизированного контроля и учета газа</v>
          </cell>
          <cell r="B64" t="str">
            <v>определяется</v>
          </cell>
          <cell r="C64" t="str">
            <v>2015-2016 гг.</v>
          </cell>
          <cell r="D64" t="str">
            <v>прорабатывается</v>
          </cell>
          <cell r="E64" t="str">
            <v>Всего</v>
          </cell>
          <cell r="F64">
            <v>8</v>
          </cell>
          <cell r="G64">
            <v>8</v>
          </cell>
          <cell r="H64">
            <v>0</v>
          </cell>
          <cell r="I64">
            <v>8</v>
          </cell>
          <cell r="O64" t="str">
            <v>Требуется разработка ПТЭО/ ТЭО проекта</v>
          </cell>
          <cell r="P64" t="str">
            <v>Протокол Межведсовета №115 от 27.12.2013г.</v>
          </cell>
        </row>
        <row r="65">
          <cell r="E65" t="str">
            <v>прямые иностранные инвестиции и кредиты</v>
          </cell>
          <cell r="F65">
            <v>8</v>
          </cell>
          <cell r="G65">
            <v>8</v>
          </cell>
          <cell r="H65">
            <v>0</v>
          </cell>
          <cell r="I65">
            <v>8</v>
          </cell>
        </row>
        <row r="66">
          <cell r="A66" t="str">
            <v>модернизация и реконструкция</v>
          </cell>
          <cell r="F66">
            <v>4071.9818667082768</v>
          </cell>
          <cell r="G66">
            <v>3386.2617167082772</v>
          </cell>
          <cell r="H66">
            <v>634.10670000000005</v>
          </cell>
          <cell r="I66">
            <v>718.82999999999993</v>
          </cell>
          <cell r="J66">
            <v>661.06</v>
          </cell>
          <cell r="K66">
            <v>646.44800556942573</v>
          </cell>
          <cell r="L66">
            <v>374.28800556942571</v>
          </cell>
          <cell r="M66">
            <v>317.46800556942594</v>
          </cell>
        </row>
        <row r="67">
          <cell r="A67" t="str">
            <v>Компенсация выбывающих мощностей на УДП "Мубарекский ГПЗ", строительство трех блоков сероочистки газа</v>
          </cell>
          <cell r="B67" t="str">
            <v>очистка газа до 6,0 млрд. куб. м</v>
          </cell>
          <cell r="C67" t="str">
            <v>2013-2016 гг.</v>
          </cell>
          <cell r="D67" t="str">
            <v>не требуется</v>
          </cell>
          <cell r="E67" t="str">
            <v>Всего</v>
          </cell>
          <cell r="F67">
            <v>235.99999999999997</v>
          </cell>
          <cell r="G67">
            <v>216.1</v>
          </cell>
          <cell r="H67">
            <v>92.22</v>
          </cell>
          <cell r="I67">
            <v>123.88</v>
          </cell>
          <cell r="O67" t="str">
            <v>Имеется разработанное ПТЭО проекта</v>
          </cell>
          <cell r="P67" t="str">
            <v>Постановление Президента Республики Узбекистанот 15.12.2010 г. №ПП-1442,от 17.11.2014 г. №ПП-2264</v>
          </cell>
        </row>
        <row r="68">
          <cell r="E68" t="str">
            <v>собственные средства</v>
          </cell>
          <cell r="F68">
            <v>184.39999999999998</v>
          </cell>
          <cell r="G68">
            <v>165</v>
          </cell>
          <cell r="H68">
            <v>41.12</v>
          </cell>
          <cell r="I68">
            <v>123.88</v>
          </cell>
        </row>
        <row r="69">
          <cell r="E69" t="str">
            <v>ФРРУз</v>
          </cell>
          <cell r="F69">
            <v>51.6</v>
          </cell>
          <cell r="G69">
            <v>51.1</v>
          </cell>
          <cell r="H69">
            <v>51.1</v>
          </cell>
        </row>
        <row r="70">
          <cell r="A70" t="str">
            <v>Дообустройство месторождения Южный Кемачи</v>
          </cell>
          <cell r="B70" t="str">
            <v>Добыча до 2,41 млрд.куб.м газа, 113,39 тыс.тонн нефти, 37,2 тыс.тонн конденсата</v>
          </cell>
          <cell r="C70" t="str">
            <v>2009-2021 гг.</v>
          </cell>
          <cell r="D70" t="str">
            <v>не требуется</v>
          </cell>
          <cell r="E70" t="str">
            <v>Всего</v>
          </cell>
          <cell r="F70">
            <v>359.315</v>
          </cell>
          <cell r="G70">
            <v>174.84100000000001</v>
          </cell>
          <cell r="H70">
            <v>15</v>
          </cell>
          <cell r="I70">
            <v>15</v>
          </cell>
          <cell r="J70">
            <v>25</v>
          </cell>
          <cell r="K70">
            <v>25</v>
          </cell>
          <cell r="L70">
            <v>35</v>
          </cell>
          <cell r="M70">
            <v>50</v>
          </cell>
          <cell r="O70" t="str">
            <v xml:space="preserve">Имеется утвержденное ТЭО проекта </v>
          </cell>
          <cell r="P70" t="str">
            <v>Постановление Президента Республики Узбекистан от 15.12.2010 г. №ПП-1442,от 17.11.2014 г. №ПП-2264</v>
          </cell>
        </row>
        <row r="71">
          <cell r="E71" t="str">
            <v>собственные средства</v>
          </cell>
          <cell r="F71">
            <v>326.3</v>
          </cell>
          <cell r="G71">
            <v>174.84100000000001</v>
          </cell>
          <cell r="H71">
            <v>15</v>
          </cell>
          <cell r="I71">
            <v>15</v>
          </cell>
          <cell r="J71">
            <v>25</v>
          </cell>
          <cell r="K71">
            <v>25</v>
          </cell>
          <cell r="L71">
            <v>35</v>
          </cell>
          <cell r="M71">
            <v>50</v>
          </cell>
        </row>
        <row r="72">
          <cell r="E72" t="str">
            <v>ФРРУз</v>
          </cell>
          <cell r="F72">
            <v>33.015000000000001</v>
          </cell>
          <cell r="G72">
            <v>0</v>
          </cell>
          <cell r="H72">
            <v>0</v>
          </cell>
          <cell r="I72">
            <v>0</v>
          </cell>
          <cell r="J72">
            <v>0</v>
          </cell>
          <cell r="K72">
            <v>0</v>
          </cell>
          <cell r="L72">
            <v>0</v>
          </cell>
          <cell r="M72">
            <v>0</v>
          </cell>
        </row>
        <row r="73">
          <cell r="A73" t="str">
            <v>Утилизация попутных газов на месторождениях Северный Шуртан и Головных сооружений Шуртан</v>
          </cell>
          <cell r="B73" t="str">
            <v>Утилизация до 467,7 млн.куб.м попутного газа</v>
          </cell>
          <cell r="C73" t="str">
            <v>2012-2015 гг.</v>
          </cell>
          <cell r="D73" t="str">
            <v>не требуется</v>
          </cell>
          <cell r="E73" t="str">
            <v>Всего</v>
          </cell>
          <cell r="F73">
            <v>53.94</v>
          </cell>
          <cell r="G73">
            <v>50.88</v>
          </cell>
          <cell r="H73">
            <v>50.88</v>
          </cell>
          <cell r="O73" t="str">
            <v xml:space="preserve">Имеется утвержденное ТЭО проекта </v>
          </cell>
          <cell r="P73" t="str">
            <v>Постановление Президента Республики Узбекистан от 15.12.2010 г. №ПП-1442,от 17.11.2014 г. №ПП-2264</v>
          </cell>
        </row>
        <row r="74">
          <cell r="E74" t="str">
            <v>собственные средства</v>
          </cell>
          <cell r="F74">
            <v>38.94</v>
          </cell>
          <cell r="G74">
            <v>35.880000000000003</v>
          </cell>
          <cell r="H74">
            <v>35.880000000000003</v>
          </cell>
        </row>
        <row r="75">
          <cell r="E75" t="str">
            <v>ФРРУз</v>
          </cell>
          <cell r="F75">
            <v>15</v>
          </cell>
          <cell r="G75">
            <v>15</v>
          </cell>
          <cell r="H75">
            <v>15</v>
          </cell>
        </row>
        <row r="76">
          <cell r="A76" t="str">
            <v xml:space="preserve">Увеличение мощности переработки битумозной нефти и газового конденсата на СП "Джаркурганнефткайтаишлаш" </v>
          </cell>
          <cell r="B76" t="str">
            <v>Производство 49,5 тыс.тонн бензина, 36 тыс.тонн дизельного топлива, 54,7 тыс.тонн печного топлива, 98 тыс.тонн дорожного битума</v>
          </cell>
          <cell r="C76" t="str">
            <v>2012-2016 гг.</v>
          </cell>
          <cell r="D76" t="str">
            <v>не требуется</v>
          </cell>
          <cell r="E76" t="str">
            <v>Всего</v>
          </cell>
          <cell r="F76">
            <v>42.300000000000004</v>
          </cell>
          <cell r="G76">
            <v>12.2</v>
          </cell>
          <cell r="H76">
            <v>12.2</v>
          </cell>
          <cell r="I76">
            <v>0</v>
          </cell>
          <cell r="O76" t="str">
            <v>ПТЭО проекта на стадии согласования</v>
          </cell>
          <cell r="P76" t="str">
            <v>Постановление Президента Республики Узбекистан      от 04.10.2011 г. №ПП-1623,от 17.11.2014 г. №ПП-2264</v>
          </cell>
        </row>
        <row r="77">
          <cell r="E77" t="str">
            <v>собственные средства</v>
          </cell>
          <cell r="F77">
            <v>2.1</v>
          </cell>
          <cell r="G77">
            <v>0</v>
          </cell>
          <cell r="H77">
            <v>0</v>
          </cell>
        </row>
        <row r="78">
          <cell r="E78" t="str">
            <v>кредиты коммерческих банков</v>
          </cell>
          <cell r="F78">
            <v>40.200000000000003</v>
          </cell>
          <cell r="G78">
            <v>12.2</v>
          </cell>
          <cell r="H78">
            <v>12.2</v>
          </cell>
        </row>
        <row r="79">
          <cell r="A79" t="str">
            <v>Увеличение добычи нефти из месторождений Сурхандарьинского нефтегазоносного региона</v>
          </cell>
          <cell r="B79" t="str">
            <v>Прирост добычи до 60 тыс.тонн нефти</v>
          </cell>
          <cell r="C79" t="str">
            <v>2012-2036 гг.</v>
          </cell>
          <cell r="D79" t="str">
            <v>Компания "Петромаруз" (Россия)</v>
          </cell>
          <cell r="E79" t="str">
            <v>Всего</v>
          </cell>
          <cell r="F79">
            <v>59.2</v>
          </cell>
          <cell r="G79">
            <v>55.34</v>
          </cell>
          <cell r="H79">
            <v>2.2000000000000002</v>
          </cell>
          <cell r="I79">
            <v>6.95</v>
          </cell>
          <cell r="J79">
            <v>7.46</v>
          </cell>
          <cell r="K79">
            <v>5.48</v>
          </cell>
          <cell r="L79">
            <v>3.06</v>
          </cell>
          <cell r="M79">
            <v>5.97</v>
          </cell>
          <cell r="O79" t="str">
            <v>Не требуется</v>
          </cell>
          <cell r="P79" t="str">
            <v>Постановление Президента Республики Узбекистанот 04.06.2013г. №ПП-1979,от 17.11.2014 г. №ПП-2264</v>
          </cell>
        </row>
        <row r="80">
          <cell r="E80" t="str">
            <v>прямые иностранные инвестиции и кредиты</v>
          </cell>
          <cell r="F80">
            <v>59.2</v>
          </cell>
          <cell r="G80">
            <v>55.34</v>
          </cell>
          <cell r="H80">
            <v>2.2000000000000002</v>
          </cell>
          <cell r="I80">
            <v>6.95</v>
          </cell>
          <cell r="J80">
            <v>7.46</v>
          </cell>
          <cell r="K80">
            <v>5.48</v>
          </cell>
          <cell r="L80">
            <v>3.06</v>
          </cell>
          <cell r="M80">
            <v>5.97</v>
          </cell>
        </row>
        <row r="81">
          <cell r="A81" t="str">
            <v>Комплексное обустройство газовых месторождений Газлинского региона</v>
          </cell>
          <cell r="B81" t="str">
            <v>добыча до 5,0 млрд. куб. м газа</v>
          </cell>
          <cell r="C81" t="str">
            <v>2011-2018 гг.</v>
          </cell>
          <cell r="D81" t="str">
            <v>не требуется</v>
          </cell>
          <cell r="E81" t="str">
            <v>Всего</v>
          </cell>
          <cell r="F81">
            <v>914.2</v>
          </cell>
          <cell r="G81">
            <v>735.59</v>
          </cell>
          <cell r="H81">
            <v>10</v>
          </cell>
          <cell r="I81">
            <v>170</v>
          </cell>
          <cell r="J81">
            <v>262</v>
          </cell>
          <cell r="K81">
            <v>293.59000000000003</v>
          </cell>
          <cell r="O81" t="str">
            <v xml:space="preserve">Имеется утвержденное ПТЭО проекта </v>
          </cell>
          <cell r="P81" t="str">
            <v>Постановление Президента Республики Узбекистан      от 04.10.2011 г. №ПП-1623,от 17.11.2014 г. №ПП-2264</v>
          </cell>
        </row>
        <row r="82">
          <cell r="E82" t="str">
            <v>собственные средства</v>
          </cell>
          <cell r="F82">
            <v>427.1</v>
          </cell>
          <cell r="G82">
            <v>323.58999999999997</v>
          </cell>
          <cell r="H82">
            <v>10</v>
          </cell>
          <cell r="I82">
            <v>85</v>
          </cell>
          <cell r="J82">
            <v>87</v>
          </cell>
          <cell r="K82">
            <v>141.58999999999997</v>
          </cell>
        </row>
        <row r="83">
          <cell r="E83" t="str">
            <v>кредиты коммерческих банков</v>
          </cell>
          <cell r="F83">
            <v>487.1</v>
          </cell>
          <cell r="G83">
            <v>412.00000000000006</v>
          </cell>
          <cell r="H83">
            <v>0</v>
          </cell>
          <cell r="I83">
            <v>85</v>
          </cell>
          <cell r="J83">
            <v>175</v>
          </cell>
          <cell r="K83">
            <v>152.00000000000006</v>
          </cell>
        </row>
        <row r="84">
          <cell r="A84" t="str">
            <v>Дообустройство месторождений Шаркий Бердах и Шимолий Бердах со строительством ДКС</v>
          </cell>
          <cell r="B84" t="str">
            <v xml:space="preserve">Добыча до 2 млрд.куб.м природного газа и 43,38 тыс.тонн конденсата </v>
          </cell>
          <cell r="C84" t="str">
            <v>2012-2020 гг.</v>
          </cell>
          <cell r="D84" t="str">
            <v>не требуется</v>
          </cell>
          <cell r="E84" t="str">
            <v>Всего</v>
          </cell>
          <cell r="F84">
            <v>396.83085</v>
          </cell>
          <cell r="G84">
            <v>349.06669999999997</v>
          </cell>
          <cell r="H84">
            <v>89.866700000000009</v>
          </cell>
          <cell r="I84">
            <v>32</v>
          </cell>
          <cell r="J84">
            <v>47</v>
          </cell>
          <cell r="K84">
            <v>45</v>
          </cell>
          <cell r="L84">
            <v>48.45</v>
          </cell>
          <cell r="M84">
            <v>86.749999999999972</v>
          </cell>
          <cell r="O84" t="str">
            <v xml:space="preserve">Имеется утвержденное ПТЭО проекта </v>
          </cell>
          <cell r="P84" t="str">
            <v>Постановление Президента Республики Узбекистан от 15.12.2010 г. №ПП-1442,от 17.11.2014 г. №ПП-2264</v>
          </cell>
        </row>
        <row r="85">
          <cell r="E85" t="str">
            <v>собственные средства</v>
          </cell>
          <cell r="F85">
            <v>192.22</v>
          </cell>
          <cell r="G85">
            <v>157.44</v>
          </cell>
          <cell r="H85">
            <v>10</v>
          </cell>
          <cell r="I85">
            <v>12</v>
          </cell>
          <cell r="J85">
            <v>27</v>
          </cell>
          <cell r="K85">
            <v>25</v>
          </cell>
          <cell r="L85">
            <v>28.45</v>
          </cell>
          <cell r="M85">
            <v>54.989999999999995</v>
          </cell>
        </row>
        <row r="86">
          <cell r="E86" t="str">
            <v>ФРРУз</v>
          </cell>
          <cell r="F86">
            <v>57.870849999999983</v>
          </cell>
          <cell r="G86">
            <v>57.866700000000002</v>
          </cell>
          <cell r="H86">
            <v>57.866700000000002</v>
          </cell>
          <cell r="I86">
            <v>0</v>
          </cell>
          <cell r="J86">
            <v>0</v>
          </cell>
          <cell r="K86">
            <v>0</v>
          </cell>
          <cell r="L86">
            <v>0</v>
          </cell>
          <cell r="M86">
            <v>0</v>
          </cell>
        </row>
        <row r="87">
          <cell r="E87" t="str">
            <v>прямые иностранные инвестиции и кредиты</v>
          </cell>
          <cell r="F87">
            <v>80.3</v>
          </cell>
          <cell r="G87">
            <v>80.3</v>
          </cell>
          <cell r="H87">
            <v>20</v>
          </cell>
          <cell r="I87">
            <v>10</v>
          </cell>
          <cell r="J87">
            <v>10</v>
          </cell>
          <cell r="K87">
            <v>10</v>
          </cell>
          <cell r="L87">
            <v>10</v>
          </cell>
          <cell r="M87">
            <v>20.3</v>
          </cell>
        </row>
        <row r="88">
          <cell r="E88" t="str">
            <v>кредиты коммерческих банков</v>
          </cell>
          <cell r="F88">
            <v>66.44</v>
          </cell>
          <cell r="G88">
            <v>53.45999999999998</v>
          </cell>
          <cell r="H88">
            <v>2</v>
          </cell>
          <cell r="I88">
            <v>10</v>
          </cell>
          <cell r="J88">
            <v>10</v>
          </cell>
          <cell r="K88">
            <v>10</v>
          </cell>
          <cell r="L88">
            <v>10</v>
          </cell>
          <cell r="M88">
            <v>11.45999999999998</v>
          </cell>
        </row>
        <row r="89">
          <cell r="A89" t="str">
            <v>Дообустройство месторождения "Култак" со строительством ДКС и реконструкцией УКП</v>
          </cell>
          <cell r="B89" t="str">
            <v>Добыча и транспортировка до 1 млрд.куб.м природного газа</v>
          </cell>
          <cell r="C89" t="str">
            <v>2013-2015 гг.</v>
          </cell>
          <cell r="D89" t="str">
            <v>не требуется</v>
          </cell>
          <cell r="E89" t="str">
            <v>Всего</v>
          </cell>
          <cell r="F89">
            <v>51.699999999999996</v>
          </cell>
          <cell r="G89">
            <v>45.24</v>
          </cell>
          <cell r="H89">
            <v>45.24</v>
          </cell>
          <cell r="O89" t="str">
            <v>ПТЭО проекта на стадии согласования</v>
          </cell>
          <cell r="P89" t="str">
            <v>Постановление Президента Республики Узбекистан от 15.12.2010 г. №ПП-1442,от 17.11.2014 г. №ПП-2264</v>
          </cell>
        </row>
        <row r="90">
          <cell r="E90" t="str">
            <v>собственные средства</v>
          </cell>
          <cell r="F90">
            <v>36.299999999999997</v>
          </cell>
          <cell r="G90">
            <v>29.84</v>
          </cell>
          <cell r="H90">
            <v>29.84</v>
          </cell>
        </row>
        <row r="91">
          <cell r="E91" t="str">
            <v>кредиты коммерческих банков</v>
          </cell>
          <cell r="F91">
            <v>15.4</v>
          </cell>
          <cell r="G91">
            <v>15.4</v>
          </cell>
          <cell r="H91">
            <v>15.4</v>
          </cell>
        </row>
        <row r="92">
          <cell r="A92" t="str">
            <v>Утилизация низконапорных газов месторождений Южный Кемачи, Крук, Западный Крук, Северный Уртабулак и Умид</v>
          </cell>
          <cell r="B92" t="str">
            <v>Утилизация 949 млн.куб.м попутного газа</v>
          </cell>
          <cell r="C92" t="str">
            <v>2013-2015 гг.</v>
          </cell>
          <cell r="D92" t="str">
            <v>не требуется</v>
          </cell>
          <cell r="E92" t="str">
            <v>Всего</v>
          </cell>
          <cell r="F92">
            <v>231.2</v>
          </cell>
          <cell r="G92">
            <v>121.82</v>
          </cell>
          <cell r="H92">
            <v>121.82</v>
          </cell>
          <cell r="O92" t="str">
            <v>ТЭО проекта на стадии согласования</v>
          </cell>
          <cell r="P92" t="str">
            <v>Постановление Президента Республики Узбекистан от 15.12.2010 г. №ПП-1442,от 17.11.2014 г. №ПП-2264</v>
          </cell>
        </row>
        <row r="93">
          <cell r="E93" t="str">
            <v>собственные средства</v>
          </cell>
          <cell r="F93">
            <v>231.2</v>
          </cell>
          <cell r="G93">
            <v>121.82</v>
          </cell>
          <cell r="H93">
            <v>121.82</v>
          </cell>
        </row>
        <row r="94">
          <cell r="A94" t="str">
            <v>Внедрение автоматизированных систем контроля учёта природного газа (в г. Ташкенте и Ташкентской области)</v>
          </cell>
          <cell r="B94" t="str">
            <v>Будет определено после разработки ПТЭО проекта</v>
          </cell>
          <cell r="C94" t="str">
            <v>2013-2017 гг.</v>
          </cell>
          <cell r="D94" t="str">
            <v>не требуется</v>
          </cell>
          <cell r="E94" t="str">
            <v>Всего</v>
          </cell>
          <cell r="F94">
            <v>327.7</v>
          </cell>
          <cell r="G94">
            <v>322.7</v>
          </cell>
          <cell r="H94">
            <v>50</v>
          </cell>
          <cell r="I94">
            <v>140</v>
          </cell>
          <cell r="J94">
            <v>132.69999999999999</v>
          </cell>
          <cell r="O94" t="str">
            <v>ПТЭО проекта на стадии согласования</v>
          </cell>
          <cell r="P94" t="str">
            <v>Постановление Президента Республики Узбекистан от 21.11.2012 г. N ПП-1885,от 17.11.2014 г. №ПП-2264</v>
          </cell>
        </row>
        <row r="95">
          <cell r="E95" t="str">
            <v>собственные средства</v>
          </cell>
          <cell r="F95">
            <v>152.69999999999999</v>
          </cell>
          <cell r="G95">
            <v>147.69999999999999</v>
          </cell>
          <cell r="H95">
            <v>15</v>
          </cell>
          <cell r="I95">
            <v>30</v>
          </cell>
          <cell r="J95">
            <v>102.69999999999999</v>
          </cell>
        </row>
        <row r="96">
          <cell r="E96" t="str">
            <v>ФРРУз</v>
          </cell>
          <cell r="F96">
            <v>100</v>
          </cell>
          <cell r="G96">
            <v>100</v>
          </cell>
          <cell r="H96">
            <v>20</v>
          </cell>
          <cell r="I96">
            <v>80</v>
          </cell>
        </row>
        <row r="97">
          <cell r="E97" t="str">
            <v>кредиты коммерческих банков</v>
          </cell>
          <cell r="F97">
            <v>75</v>
          </cell>
          <cell r="G97">
            <v>75</v>
          </cell>
          <cell r="H97">
            <v>15</v>
          </cell>
          <cell r="I97">
            <v>30</v>
          </cell>
          <cell r="J97">
            <v>30</v>
          </cell>
        </row>
        <row r="98">
          <cell r="A98" t="str">
            <v>Внедрение автоматизированных систем контроля учёта природного газа (другие регионы республики)</v>
          </cell>
          <cell r="B98" t="str">
            <v>Будет определено после разработки ПТЭО проекта</v>
          </cell>
          <cell r="C98" t="str">
            <v>2018-2020 гг.</v>
          </cell>
          <cell r="D98" t="str">
            <v>не требуется</v>
          </cell>
          <cell r="E98" t="str">
            <v>Всего</v>
          </cell>
          <cell r="F98">
            <v>669.50401670827705</v>
          </cell>
          <cell r="G98">
            <v>669.50401670827705</v>
          </cell>
          <cell r="H98">
            <v>0</v>
          </cell>
          <cell r="I98">
            <v>0</v>
          </cell>
          <cell r="J98">
            <v>0</v>
          </cell>
          <cell r="K98">
            <v>247.37800556942574</v>
          </cell>
          <cell r="L98">
            <v>247.37800556942574</v>
          </cell>
          <cell r="M98">
            <v>174.748005569426</v>
          </cell>
          <cell r="O98" t="str">
            <v>Требуется разработка ПТЭО проекта</v>
          </cell>
          <cell r="P98" t="str">
            <v xml:space="preserve">Письмо НХК "Узбекнефтегаз" от ___.__.2014г. №_____ </v>
          </cell>
        </row>
        <row r="99">
          <cell r="E99" t="str">
            <v>собственные средства</v>
          </cell>
          <cell r="F99">
            <v>485.804016708277</v>
          </cell>
          <cell r="G99">
            <v>485.804016708277</v>
          </cell>
          <cell r="H99">
            <v>0</v>
          </cell>
          <cell r="I99">
            <v>0</v>
          </cell>
          <cell r="J99">
            <v>0</v>
          </cell>
          <cell r="K99">
            <v>167.37800556942574</v>
          </cell>
          <cell r="L99">
            <v>167.37800556942574</v>
          </cell>
          <cell r="M99">
            <v>151.04800556942601</v>
          </cell>
        </row>
        <row r="100">
          <cell r="E100" t="str">
            <v>ФРРУз</v>
          </cell>
          <cell r="F100">
            <v>100</v>
          </cell>
          <cell r="G100">
            <v>100</v>
          </cell>
          <cell r="H100">
            <v>0</v>
          </cell>
          <cell r="I100">
            <v>0</v>
          </cell>
          <cell r="J100">
            <v>0</v>
          </cell>
          <cell r="K100">
            <v>50</v>
          </cell>
          <cell r="L100">
            <v>50</v>
          </cell>
          <cell r="M100">
            <v>0</v>
          </cell>
        </row>
        <row r="101">
          <cell r="E101" t="str">
            <v>кредиты коммерческих банков</v>
          </cell>
          <cell r="F101">
            <v>83.7</v>
          </cell>
          <cell r="G101">
            <v>83.7</v>
          </cell>
          <cell r="H101">
            <v>0</v>
          </cell>
          <cell r="I101">
            <v>0</v>
          </cell>
          <cell r="J101">
            <v>0</v>
          </cell>
          <cell r="K101">
            <v>30</v>
          </cell>
          <cell r="L101">
            <v>30</v>
          </cell>
          <cell r="M101">
            <v>23.7</v>
          </cell>
        </row>
        <row r="102">
          <cell r="A102" t="str">
            <v>Модернизация и реконструкция агрегатов Ферганского НПЗ</v>
          </cell>
          <cell r="B102" t="str">
            <v xml:space="preserve">Увеличение выхода светлых нефтепродуктов до 95% </v>
          </cell>
          <cell r="C102" t="str">
            <v>2014-2017 гг.</v>
          </cell>
          <cell r="D102" t="str">
            <v>не требуется</v>
          </cell>
          <cell r="E102" t="str">
            <v>Всего</v>
          </cell>
          <cell r="F102">
            <v>100</v>
          </cell>
          <cell r="G102">
            <v>100</v>
          </cell>
          <cell r="H102">
            <v>0</v>
          </cell>
          <cell r="I102">
            <v>50</v>
          </cell>
          <cell r="J102">
            <v>50</v>
          </cell>
          <cell r="K102">
            <v>0</v>
          </cell>
          <cell r="L102">
            <v>0</v>
          </cell>
          <cell r="M102">
            <v>0</v>
          </cell>
          <cell r="O102" t="str">
            <v>Требуется разработка ПТЭО проекта</v>
          </cell>
          <cell r="P102" t="str">
            <v>Постановление Президента Республики Узбекистан от 15.12.2010 г. N ПП-1442</v>
          </cell>
        </row>
        <row r="103">
          <cell r="E103" t="str">
            <v>собственные средства</v>
          </cell>
          <cell r="F103">
            <v>100</v>
          </cell>
          <cell r="G103">
            <v>100</v>
          </cell>
          <cell r="H103">
            <v>0</v>
          </cell>
          <cell r="I103">
            <v>50</v>
          </cell>
          <cell r="J103">
            <v>50</v>
          </cell>
          <cell r="K103">
            <v>0</v>
          </cell>
          <cell r="L103">
            <v>0</v>
          </cell>
          <cell r="M103">
            <v>0</v>
          </cell>
        </row>
        <row r="104">
          <cell r="A104" t="str">
            <v>Строительство установки гидрирования на УДП "Шуртанский ГХК" (увеличение производства сжижженного газа)</v>
          </cell>
          <cell r="B104" t="str">
            <v>8 тыс. тонн сжиженного газа</v>
          </cell>
          <cell r="C104" t="str">
            <v>2015-2016 гг.</v>
          </cell>
          <cell r="D104" t="str">
            <v>не требуется</v>
          </cell>
          <cell r="E104" t="str">
            <v>Всего</v>
          </cell>
          <cell r="F104">
            <v>9.8000000000000007</v>
          </cell>
          <cell r="G104">
            <v>9.8000000000000007</v>
          </cell>
          <cell r="H104">
            <v>1</v>
          </cell>
          <cell r="I104">
            <v>8.8000000000000007</v>
          </cell>
          <cell r="J104">
            <v>0</v>
          </cell>
          <cell r="O104" t="str">
            <v>Требуется разработка рабочего проекта</v>
          </cell>
          <cell r="P104" t="str">
            <v>Постановление Президента Республики Узбекистан от 02.08.2013г. N ПП-2017,от 17.11.2014 г. №ПП-2264</v>
          </cell>
        </row>
        <row r="105">
          <cell r="E105" t="str">
            <v>собственные средства</v>
          </cell>
          <cell r="F105">
            <v>9.8000000000000007</v>
          </cell>
          <cell r="G105">
            <v>9.8000000000000007</v>
          </cell>
          <cell r="H105">
            <v>1</v>
          </cell>
          <cell r="I105">
            <v>8.8000000000000007</v>
          </cell>
        </row>
        <row r="106">
          <cell r="A106" t="str">
            <v xml:space="preserve">Производство электроэнергии на газораспределительных станциях АК "Узтрансгаз" с использованием детандер-генераторных агрегатов </v>
          </cell>
          <cell r="B106" t="str">
            <v>Выработка 445 млн. кВт.час электроэнергии в год</v>
          </cell>
          <cell r="C106" t="str">
            <v>2015-2016 гг.</v>
          </cell>
          <cell r="D106" t="str">
            <v>не требуется</v>
          </cell>
          <cell r="E106" t="str">
            <v>Всего</v>
          </cell>
          <cell r="F106">
            <v>63.5</v>
          </cell>
          <cell r="G106">
            <v>63.5</v>
          </cell>
          <cell r="H106">
            <v>0</v>
          </cell>
          <cell r="I106">
            <v>63.5</v>
          </cell>
          <cell r="J106">
            <v>0</v>
          </cell>
          <cell r="O106" t="str">
            <v>Требуется разработка ПТЭО проекта</v>
          </cell>
          <cell r="P106" t="str">
            <v xml:space="preserve">Письмо НХК "Узбекнефтегаз" от ___.__.2014г. №_____ </v>
          </cell>
        </row>
        <row r="107">
          <cell r="E107" t="str">
            <v>собственные средства</v>
          </cell>
          <cell r="F107">
            <v>33.5</v>
          </cell>
          <cell r="G107">
            <v>33.5</v>
          </cell>
          <cell r="H107">
            <v>0</v>
          </cell>
          <cell r="I107">
            <v>33.5</v>
          </cell>
        </row>
        <row r="108">
          <cell r="E108" t="str">
            <v>кредиты коммерческих банков</v>
          </cell>
          <cell r="F108">
            <v>30</v>
          </cell>
          <cell r="G108">
            <v>30</v>
          </cell>
          <cell r="H108">
            <v>0</v>
          </cell>
          <cell r="I108">
            <v>30</v>
          </cell>
        </row>
        <row r="109">
          <cell r="A109" t="str">
            <v>Обустройство Чандырской группы месторождений (Чандыр, Западный Кокчи, Дивалкак, Гавана, Каландар)</v>
          </cell>
          <cell r="B109" t="str">
            <v>Добыча до 1,0 млрд.м3 природного газа и 31,3 тыс. тонн газового конденсата</v>
          </cell>
          <cell r="C109" t="str">
            <v>2016-2019 гг.</v>
          </cell>
          <cell r="D109" t="str">
            <v>не требуется</v>
          </cell>
          <cell r="E109" t="str">
            <v>Всего</v>
          </cell>
          <cell r="F109">
            <v>177.3</v>
          </cell>
          <cell r="G109">
            <v>177.3</v>
          </cell>
          <cell r="H109">
            <v>0</v>
          </cell>
          <cell r="I109">
            <v>40</v>
          </cell>
          <cell r="J109">
            <v>66.900000000000006</v>
          </cell>
          <cell r="K109">
            <v>30</v>
          </cell>
          <cell r="L109">
            <v>40.4</v>
          </cell>
          <cell r="O109" t="str">
            <v>Требуется разработка ПТЭО проекта</v>
          </cell>
          <cell r="P109" t="str">
            <v xml:space="preserve">Письмо НХК "Узбекнефтегаз" от ___.__.2014г. №_____ </v>
          </cell>
        </row>
        <row r="110">
          <cell r="E110" t="str">
            <v>собственные средства</v>
          </cell>
          <cell r="F110">
            <v>120.4</v>
          </cell>
          <cell r="G110">
            <v>120.4</v>
          </cell>
          <cell r="H110">
            <v>0</v>
          </cell>
          <cell r="I110">
            <v>20</v>
          </cell>
          <cell r="J110">
            <v>30</v>
          </cell>
          <cell r="K110">
            <v>30</v>
          </cell>
          <cell r="L110">
            <v>40.4</v>
          </cell>
        </row>
        <row r="111">
          <cell r="E111" t="str">
            <v>ФРРУз</v>
          </cell>
          <cell r="F111">
            <v>56.9</v>
          </cell>
          <cell r="G111">
            <v>56.9</v>
          </cell>
          <cell r="H111">
            <v>0</v>
          </cell>
          <cell r="I111">
            <v>20</v>
          </cell>
          <cell r="J111">
            <v>36.9</v>
          </cell>
          <cell r="K111">
            <v>0</v>
          </cell>
          <cell r="L111">
            <v>0</v>
          </cell>
        </row>
        <row r="112">
          <cell r="A112" t="str">
            <v>Приобретение высокотехнологичного оборудования для геологоразведочных работ НХК «Узбекнефтегаз»</v>
          </cell>
          <cell r="B112" t="str">
            <v>уточняется</v>
          </cell>
          <cell r="C112" t="str">
            <v>2015-2017 гг.</v>
          </cell>
          <cell r="D112" t="str">
            <v>не требуется</v>
          </cell>
          <cell r="E112" t="str">
            <v>Всего</v>
          </cell>
          <cell r="F112">
            <v>165</v>
          </cell>
          <cell r="G112">
            <v>165</v>
          </cell>
          <cell r="H112">
            <v>35</v>
          </cell>
          <cell r="I112">
            <v>60</v>
          </cell>
          <cell r="J112">
            <v>70</v>
          </cell>
          <cell r="K112">
            <v>0</v>
          </cell>
          <cell r="L112">
            <v>0</v>
          </cell>
          <cell r="M112">
            <v>0</v>
          </cell>
          <cell r="O112" t="str">
            <v>Требуется разработка ПТЭО проекта</v>
          </cell>
          <cell r="P112" t="str">
            <v>Постановления Президента Республики Узбекистан от 17.11.2014 г. №ПП-2264</v>
          </cell>
        </row>
        <row r="113">
          <cell r="E113" t="str">
            <v>собственные средства</v>
          </cell>
          <cell r="F113">
            <v>99</v>
          </cell>
          <cell r="G113">
            <v>99</v>
          </cell>
          <cell r="H113">
            <v>10</v>
          </cell>
          <cell r="I113">
            <v>30</v>
          </cell>
          <cell r="J113">
            <v>59</v>
          </cell>
        </row>
        <row r="114">
          <cell r="E114" t="str">
            <v>ФРРУз</v>
          </cell>
          <cell r="F114">
            <v>66</v>
          </cell>
          <cell r="G114">
            <v>66</v>
          </cell>
          <cell r="H114">
            <v>25</v>
          </cell>
          <cell r="I114">
            <v>30</v>
          </cell>
          <cell r="J114">
            <v>11</v>
          </cell>
        </row>
        <row r="115">
          <cell r="A115" t="str">
            <v>Строительство дополнительного (резервного) котла на установке Центральной котельной</v>
          </cell>
          <cell r="B115" t="str">
            <v xml:space="preserve">Годовой отпуск тепла в паре 100.74 тыс. Гкал </v>
          </cell>
          <cell r="C115" t="str">
            <v>2014-2016 гг.</v>
          </cell>
          <cell r="D115" t="str">
            <v>не требуется</v>
          </cell>
          <cell r="E115" t="str">
            <v>Всего</v>
          </cell>
          <cell r="F115">
            <v>10.86</v>
          </cell>
          <cell r="G115">
            <v>8.69</v>
          </cell>
          <cell r="H115">
            <v>4.34</v>
          </cell>
          <cell r="I115">
            <v>4.3499999999999996</v>
          </cell>
          <cell r="J115">
            <v>0</v>
          </cell>
          <cell r="K115">
            <v>0</v>
          </cell>
          <cell r="L115">
            <v>0</v>
          </cell>
          <cell r="M115">
            <v>0</v>
          </cell>
          <cell r="O115" t="str">
            <v>Требуется разработка ПТЭО проекта</v>
          </cell>
          <cell r="P115" t="str">
            <v xml:space="preserve">Письмо НХК "Узбекнефтегаз" от ___.__.2014г. №_____ </v>
          </cell>
        </row>
        <row r="116">
          <cell r="E116" t="str">
            <v>собственные средства</v>
          </cell>
          <cell r="F116">
            <v>10.86</v>
          </cell>
          <cell r="G116">
            <v>8.69</v>
          </cell>
          <cell r="H116">
            <v>4.34</v>
          </cell>
          <cell r="I116">
            <v>4.3499999999999996</v>
          </cell>
        </row>
        <row r="117">
          <cell r="A117" t="str">
            <v>Обустройство 28 скважин группы месторождений и строительство ДКС Северный Нишан</v>
          </cell>
          <cell r="B117" t="str">
            <v>Добыча до 2,3 млрд.куб.м. и природного газа и 111,5 тыс.тн. конденсата</v>
          </cell>
          <cell r="C117" t="str">
            <v>2013-2015 гг.</v>
          </cell>
          <cell r="D117" t="str">
            <v>не требуется</v>
          </cell>
          <cell r="E117" t="str">
            <v>Всего</v>
          </cell>
          <cell r="F117">
            <v>192.77199999999999</v>
          </cell>
          <cell r="G117">
            <v>100</v>
          </cell>
          <cell r="H117">
            <v>100</v>
          </cell>
          <cell r="O117" t="str">
            <v>ТЭО проекта на стадии согласования</v>
          </cell>
          <cell r="P117" t="str">
            <v>Постановление Президента РУз №ПП-1668 от 27.11.2011г.от 17.11.2014 г. №ПП-2264Распоряжение Кабинета Министров РУз. от 03.10.2005г. №443-ф,</v>
          </cell>
        </row>
        <row r="118">
          <cell r="E118" t="str">
            <v>собственные средства</v>
          </cell>
          <cell r="F118">
            <v>192.77199999999999</v>
          </cell>
          <cell r="G118">
            <v>100</v>
          </cell>
          <cell r="H118">
            <v>100</v>
          </cell>
        </row>
        <row r="119">
          <cell r="A119" t="str">
            <v>Строительство дополнительного (резервного) котла на установке Центральной котельной на УДП "Шуртанский ГХК"</v>
          </cell>
          <cell r="B119" t="str">
            <v>годовой отпуск тепла в паре 100.74 тыс. Гкал</v>
          </cell>
          <cell r="C119" t="str">
            <v>2014-2016 гг.</v>
          </cell>
          <cell r="D119" t="str">
            <v>не требуется</v>
          </cell>
          <cell r="E119" t="str">
            <v>Всего</v>
          </cell>
          <cell r="F119">
            <v>10.86</v>
          </cell>
          <cell r="G119">
            <v>8.69</v>
          </cell>
          <cell r="H119">
            <v>4.34</v>
          </cell>
          <cell r="I119">
            <v>4.3499999999999996</v>
          </cell>
          <cell r="O119" t="str">
            <v>ТЭО проекта на стадии согласования</v>
          </cell>
          <cell r="P119" t="str">
            <v>Постановление Президента Республики Узбекистан от 02.08.2013 г. №ПП-2017,от 17.11.2014 г. №ПП-2264</v>
          </cell>
        </row>
        <row r="120">
          <cell r="E120" t="str">
            <v>собственные средства</v>
          </cell>
          <cell r="F120">
            <v>10.86</v>
          </cell>
          <cell r="G120">
            <v>8.69</v>
          </cell>
          <cell r="H120">
            <v>4.34</v>
          </cell>
          <cell r="I120">
            <v>4.3499999999999996</v>
          </cell>
        </row>
        <row r="121">
          <cell r="A121" t="str">
            <v>другие направления</v>
          </cell>
          <cell r="F121">
            <v>12539.987872801155</v>
          </cell>
          <cell r="G121">
            <v>12336.697872801156</v>
          </cell>
          <cell r="H121">
            <v>1620.5775471962811</v>
          </cell>
          <cell r="I121">
            <v>2041.7689320252077</v>
          </cell>
          <cell r="J121">
            <v>1921.3153755411115</v>
          </cell>
          <cell r="K121">
            <v>2152.7136380550105</v>
          </cell>
          <cell r="L121">
            <v>2320.7970473435562</v>
          </cell>
          <cell r="M121">
            <v>2094.3053326399909</v>
          </cell>
        </row>
        <row r="122">
          <cell r="A122" t="str">
            <v>Доразведка и разработка месторождения "Мингбулак" в Наманганской области</v>
          </cell>
          <cell r="B122" t="str">
            <v xml:space="preserve"> добыча нефти до 200,0 тыс.тн </v>
          </cell>
          <cell r="C122" t="str">
            <v>2010-2035 гг.</v>
          </cell>
          <cell r="D122" t="str">
            <v>CNODC (КНР)</v>
          </cell>
          <cell r="E122" t="str">
            <v>Всего</v>
          </cell>
          <cell r="F122">
            <v>211.7</v>
          </cell>
          <cell r="G122">
            <v>196.7</v>
          </cell>
          <cell r="H122">
            <v>20</v>
          </cell>
          <cell r="I122">
            <v>20</v>
          </cell>
          <cell r="J122">
            <v>35</v>
          </cell>
          <cell r="K122">
            <v>35</v>
          </cell>
          <cell r="L122">
            <v>35</v>
          </cell>
          <cell r="M122">
            <v>35</v>
          </cell>
          <cell r="O122" t="str">
            <v>Не требуется</v>
          </cell>
          <cell r="P122" t="str">
            <v>Постановление Президента Республики Узбекистанот 15.04.2010 г. №ПП-1323,от 17.11.2014 г. №ПП-2264</v>
          </cell>
        </row>
        <row r="123">
          <cell r="E123" t="str">
            <v>прямые иностранные инвестиции и кредиты</v>
          </cell>
          <cell r="F123">
            <v>211.7</v>
          </cell>
          <cell r="G123">
            <v>196.7</v>
          </cell>
          <cell r="H123">
            <v>20</v>
          </cell>
          <cell r="I123">
            <v>20</v>
          </cell>
          <cell r="J123">
            <v>35</v>
          </cell>
          <cell r="K123">
            <v>35</v>
          </cell>
          <cell r="L123">
            <v>35</v>
          </cell>
          <cell r="M123">
            <v>35</v>
          </cell>
        </row>
        <row r="124">
          <cell r="A124" t="str">
            <v>Проведение геологического изучения узбекской части акватории Аральского моря с последующей разработкой вновь открываемых месторождений углеводородов на условиях СРП (основной этап)</v>
          </cell>
          <cell r="B124" t="str">
            <v>Проведение геологоразведочных работ</v>
          </cell>
          <cell r="C124" t="str">
            <v>2011-2016 гг.</v>
          </cell>
          <cell r="D124" t="str">
            <v>Компании "ЛУКОЙЛ" (Россия),"CNPC" (КНР)</v>
          </cell>
          <cell r="E124" t="str">
            <v>Всего</v>
          </cell>
          <cell r="F124">
            <v>108.3</v>
          </cell>
          <cell r="G124">
            <v>13.049999999999999</v>
          </cell>
          <cell r="H124">
            <v>12</v>
          </cell>
          <cell r="I124">
            <v>1.0499999999999998</v>
          </cell>
          <cell r="O124" t="str">
            <v>Не требуется</v>
          </cell>
          <cell r="P124" t="str">
            <v>Постановление Президента Республики Узбекистанот 28.07.2011 г. №ПП-1588,от 17.11.2014 г. №ПП-2264</v>
          </cell>
        </row>
        <row r="125">
          <cell r="E125" t="str">
            <v>собственные средства</v>
          </cell>
          <cell r="F125">
            <v>36.822000000000003</v>
          </cell>
          <cell r="G125">
            <v>4.3499999999999996</v>
          </cell>
          <cell r="H125">
            <v>4</v>
          </cell>
          <cell r="I125">
            <v>0.35</v>
          </cell>
        </row>
        <row r="126">
          <cell r="E126" t="str">
            <v>прямые иностранные инвестиции и кредиты</v>
          </cell>
          <cell r="F126">
            <v>71.477999999999994</v>
          </cell>
          <cell r="G126">
            <v>8.6999999999999993</v>
          </cell>
          <cell r="H126">
            <v>8</v>
          </cell>
          <cell r="I126">
            <v>0.7</v>
          </cell>
        </row>
        <row r="127">
          <cell r="A127" t="str">
            <v>Проведение геологоразведочных работ на Западно-Ферганском и Чинабадском инвестиционных блоках Ферганского региона Республики Узбекистан</v>
          </cell>
          <cell r="B127" t="str">
            <v>Проведение геологоразведочных работ</v>
          </cell>
          <cell r="C127" t="str">
            <v>2011-2016 гг.</v>
          </cell>
          <cell r="D127" t="str">
            <v>Компания "KNOC" (Корея)</v>
          </cell>
          <cell r="E127" t="str">
            <v>Всего</v>
          </cell>
          <cell r="F127">
            <v>89.4</v>
          </cell>
          <cell r="G127">
            <v>67.739999999999995</v>
          </cell>
          <cell r="H127">
            <v>5</v>
          </cell>
          <cell r="I127">
            <v>62.739999999999995</v>
          </cell>
          <cell r="J127">
            <v>0</v>
          </cell>
          <cell r="O127" t="str">
            <v>Не требуется</v>
          </cell>
          <cell r="P127" t="str">
            <v>Постановление Президента Республики Узбекистанот 19.08.2011г. №ПП-1600,от 17.11.2014 г. №ПП-2264</v>
          </cell>
        </row>
        <row r="128">
          <cell r="E128" t="str">
            <v>прямые иностранные инвестиции и кредиты</v>
          </cell>
          <cell r="F128">
            <v>89.4</v>
          </cell>
          <cell r="G128">
            <v>67.739999999999995</v>
          </cell>
          <cell r="H128">
            <v>5</v>
          </cell>
          <cell r="I128">
            <v>62.739999999999995</v>
          </cell>
        </row>
        <row r="129">
          <cell r="A129" t="str">
            <v>Проведение геологоразведочных работ на Коссорском инвестиционном блоке Устюртского региона Республики Узбекистан</v>
          </cell>
          <cell r="B129" t="str">
            <v>Проведение геологоразведочных работ</v>
          </cell>
          <cell r="C129" t="str">
            <v>2011-2015гг.</v>
          </cell>
          <cell r="D129" t="str">
            <v>Компания "PVEP" (Вьетнам)</v>
          </cell>
          <cell r="E129" t="str">
            <v>Всего</v>
          </cell>
          <cell r="F129">
            <v>45</v>
          </cell>
          <cell r="G129">
            <v>2.2000000000000002</v>
          </cell>
          <cell r="H129">
            <v>2.2000000000000002</v>
          </cell>
          <cell r="O129" t="str">
            <v>Не требуется</v>
          </cell>
          <cell r="P129" t="str">
            <v>Постановление Президента Республики Узбекистан от 11.02.2011 г. №ПП-1476,от 17.11.2014 г. №ПП-2264</v>
          </cell>
        </row>
        <row r="130">
          <cell r="E130" t="str">
            <v>прямые иностранные инвестиции и кредиты</v>
          </cell>
          <cell r="F130">
            <v>45</v>
          </cell>
          <cell r="G130">
            <v>2.2000000000000002</v>
          </cell>
          <cell r="H130">
            <v>2.2000000000000002</v>
          </cell>
        </row>
        <row r="131">
          <cell r="A131" t="str">
            <v xml:space="preserve">Обустройство участка Ходжисаят газоконденсатного месторождения (ГКМ) Денгизкуль, ГКМ Ходжидавлат и ГКМ Шаркий Алат   </v>
          </cell>
          <cell r="B131" t="str">
            <v>Добыча, подготовка и транспортировка 1,0 млрд.куб.м природного газа</v>
          </cell>
          <cell r="C131" t="str">
            <v>2014-2019 гг.</v>
          </cell>
          <cell r="D131" t="str">
            <v>"CNPC" (КНР)</v>
          </cell>
          <cell r="E131" t="str">
            <v>Всего</v>
          </cell>
          <cell r="F131">
            <v>277.32</v>
          </cell>
          <cell r="G131">
            <v>267.32</v>
          </cell>
          <cell r="H131">
            <v>50</v>
          </cell>
          <cell r="I131">
            <v>83.14</v>
          </cell>
          <cell r="J131">
            <v>50</v>
          </cell>
          <cell r="K131">
            <v>50</v>
          </cell>
          <cell r="L131">
            <v>34.180000000000007</v>
          </cell>
          <cell r="M131">
            <v>0</v>
          </cell>
          <cell r="O131" t="str">
            <v>ПТЭО проекта на стадии согласования</v>
          </cell>
          <cell r="P131" t="str">
            <v>Постановление Президента Республики Узбекистан от 15.12.2010 г. N ПП-1442,от 17.11.2014 г. №ПП-2264</v>
          </cell>
        </row>
        <row r="132">
          <cell r="E132" t="str">
            <v>прямые иностранные инвестиции и кредиты</v>
          </cell>
          <cell r="F132">
            <v>277.32</v>
          </cell>
          <cell r="G132">
            <v>267.32</v>
          </cell>
          <cell r="H132">
            <v>50</v>
          </cell>
          <cell r="I132">
            <v>83.14</v>
          </cell>
          <cell r="J132">
            <v>50</v>
          </cell>
          <cell r="K132">
            <v>50</v>
          </cell>
          <cell r="L132">
            <v>34.180000000000007</v>
          </cell>
          <cell r="M132">
            <v>0</v>
          </cell>
        </row>
        <row r="133">
          <cell r="A133" t="str">
            <v>Проведение геолого-разведочных работ и добыча углеводородов на Байсунском и Сурханском инвестиционных блоках Республики Узбекистан на условиях СРП</v>
          </cell>
          <cell r="B133" t="str">
            <v>Будет определено после разработки ПТЭО проекта</v>
          </cell>
          <cell r="C133" t="str">
            <v>2013-2039 гг.</v>
          </cell>
          <cell r="D133" t="str">
            <v>"CNPC" (КНР)</v>
          </cell>
          <cell r="E133" t="str">
            <v>Всего</v>
          </cell>
          <cell r="F133">
            <v>1527.1</v>
          </cell>
          <cell r="G133">
            <v>1508.52</v>
          </cell>
          <cell r="H133">
            <v>0</v>
          </cell>
          <cell r="I133">
            <v>100</v>
          </cell>
          <cell r="J133">
            <v>250</v>
          </cell>
          <cell r="K133">
            <v>250</v>
          </cell>
          <cell r="L133">
            <v>350</v>
          </cell>
          <cell r="M133">
            <v>495</v>
          </cell>
          <cell r="O133" t="str">
            <v>Требуется разработка ПТЭО проекта</v>
          </cell>
          <cell r="P133" t="str">
            <v>Постановление Президента Республики Узбекистан от 15.12.2010 г. N ПП-1442</v>
          </cell>
        </row>
        <row r="134">
          <cell r="E134" t="str">
            <v>прямые иностранные инвестиции и кредиты</v>
          </cell>
          <cell r="F134">
            <v>1527.1</v>
          </cell>
          <cell r="G134">
            <v>1508.52</v>
          </cell>
          <cell r="H134">
            <v>0</v>
          </cell>
          <cell r="I134">
            <v>100</v>
          </cell>
          <cell r="J134">
            <v>250</v>
          </cell>
          <cell r="K134">
            <v>250</v>
          </cell>
          <cell r="L134">
            <v>350</v>
          </cell>
          <cell r="M134">
            <v>495</v>
          </cell>
        </row>
        <row r="135">
          <cell r="A135" t="str">
            <v>Проведение геологоразведочных работ и добыча сланцевого газа</v>
          </cell>
          <cell r="B135" t="str">
            <v>Проведение геологоразведочных работ и добыча 1,5 млрд.куб.м сланцевого газа</v>
          </cell>
          <cell r="C135" t="str">
            <v>2014-2025гг.</v>
          </cell>
          <cell r="D135" t="str">
            <v>не требуется</v>
          </cell>
          <cell r="E135" t="str">
            <v>Всего</v>
          </cell>
          <cell r="F135">
            <v>150</v>
          </cell>
          <cell r="G135">
            <v>150</v>
          </cell>
          <cell r="H135">
            <v>0</v>
          </cell>
          <cell r="I135">
            <v>5</v>
          </cell>
          <cell r="J135">
            <v>10</v>
          </cell>
          <cell r="K135">
            <v>20</v>
          </cell>
          <cell r="L135">
            <v>30</v>
          </cell>
          <cell r="M135">
            <v>60</v>
          </cell>
          <cell r="O135" t="str">
            <v>Требуется разработка ПТЭО/ТЭО проекта</v>
          </cell>
          <cell r="P135" t="str">
            <v xml:space="preserve">Письмо НХК "Узбекнефтегаз" от ___.__.2014г. №_____ </v>
          </cell>
        </row>
        <row r="136">
          <cell r="E136" t="str">
            <v>прямые иностранные инвестиции и кредиты</v>
          </cell>
          <cell r="F136">
            <v>150</v>
          </cell>
          <cell r="G136">
            <v>150</v>
          </cell>
          <cell r="H136">
            <v>0</v>
          </cell>
          <cell r="I136">
            <v>5</v>
          </cell>
          <cell r="J136">
            <v>10</v>
          </cell>
          <cell r="K136">
            <v>20</v>
          </cell>
          <cell r="L136">
            <v>30</v>
          </cell>
          <cell r="M136">
            <v>60</v>
          </cell>
        </row>
        <row r="137">
          <cell r="A137" t="str">
            <v>Доразведка, разработка и обустройство  месторождений углеводородов на узбекской части акватории Аральского моря</v>
          </cell>
          <cell r="B137" t="str">
            <v>Будет определено после разработки ПТЭО проекта</v>
          </cell>
          <cell r="C137" t="str">
            <v>2017-2031 гг.</v>
          </cell>
          <cell r="D137" t="str">
            <v>Компании "ЛУКОЙЛ" (Россия), "CNPC" (КНР)</v>
          </cell>
          <cell r="E137" t="str">
            <v>Всего</v>
          </cell>
          <cell r="F137">
            <v>300</v>
          </cell>
          <cell r="G137">
            <v>300</v>
          </cell>
          <cell r="H137">
            <v>0</v>
          </cell>
          <cell r="I137">
            <v>0</v>
          </cell>
          <cell r="J137">
            <v>30</v>
          </cell>
          <cell r="K137">
            <v>30</v>
          </cell>
          <cell r="L137">
            <v>60</v>
          </cell>
          <cell r="M137">
            <v>100</v>
          </cell>
          <cell r="O137" t="str">
            <v>Требуется разработка ПТЭО/ТЭО проекта</v>
          </cell>
          <cell r="P137" t="str">
            <v>Постановление Президента Республики Узбекистан от 15.12.2010 г. N ПП-1442</v>
          </cell>
        </row>
        <row r="138">
          <cell r="E138" t="str">
            <v>прямые иностранные инвестиции и кредиты</v>
          </cell>
          <cell r="F138">
            <v>300</v>
          </cell>
          <cell r="G138">
            <v>300</v>
          </cell>
          <cell r="H138">
            <v>0</v>
          </cell>
          <cell r="I138">
            <v>0</v>
          </cell>
          <cell r="J138">
            <v>30</v>
          </cell>
          <cell r="K138">
            <v>30</v>
          </cell>
          <cell r="L138">
            <v>60</v>
          </cell>
          <cell r="M138">
            <v>100</v>
          </cell>
        </row>
        <row r="139">
          <cell r="A139" t="str">
            <v>Доразведка, разработка и обустройство  месторождений в Устюртском регионе (в рамках соглашения)</v>
          </cell>
          <cell r="B139" t="str">
            <v>Будет определено после разработки ПТЭО проекта</v>
          </cell>
          <cell r="C139" t="str">
            <v>2014-2029 гг.</v>
          </cell>
          <cell r="D139" t="str">
            <v>ОАО "Газпром"(Россия)</v>
          </cell>
          <cell r="E139" t="str">
            <v>Всего</v>
          </cell>
          <cell r="F139">
            <v>50</v>
          </cell>
          <cell r="G139">
            <v>50</v>
          </cell>
          <cell r="H139">
            <v>0</v>
          </cell>
          <cell r="I139">
            <v>10</v>
          </cell>
          <cell r="J139">
            <v>10</v>
          </cell>
          <cell r="K139">
            <v>10</v>
          </cell>
          <cell r="L139">
            <v>10</v>
          </cell>
          <cell r="M139">
            <v>10</v>
          </cell>
          <cell r="O139" t="str">
            <v>Требуется разработка ПТЭО/ТЭО проекта</v>
          </cell>
          <cell r="P139" t="str">
            <v>Постановление Президента Республики Узбекистан от 15.12.2010 г. N ПП-1442</v>
          </cell>
        </row>
        <row r="140">
          <cell r="E140" t="str">
            <v>прямые иностранные инвестиции и кредиты</v>
          </cell>
          <cell r="F140">
            <v>50</v>
          </cell>
          <cell r="G140">
            <v>50</v>
          </cell>
          <cell r="H140">
            <v>0</v>
          </cell>
          <cell r="I140">
            <v>10</v>
          </cell>
          <cell r="J140">
            <v>10</v>
          </cell>
          <cell r="K140">
            <v>10</v>
          </cell>
          <cell r="L140">
            <v>10</v>
          </cell>
          <cell r="M140">
            <v>10</v>
          </cell>
        </row>
        <row r="141">
          <cell r="A141" t="str">
            <v>Проведение геологоразведочных работ на территории Республики Узбекистан организациями НХК "Узбекнефтегаз"</v>
          </cell>
          <cell r="B141" t="str">
            <v>Проведение геологоразведочных работ</v>
          </cell>
          <cell r="C141" t="str">
            <v>2014-2020 гг.</v>
          </cell>
          <cell r="D141" t="str">
            <v>не требуется</v>
          </cell>
          <cell r="E141" t="str">
            <v>Всего</v>
          </cell>
          <cell r="F141">
            <v>3098.6825198451138</v>
          </cell>
          <cell r="G141">
            <v>3098.6825198451138</v>
          </cell>
          <cell r="H141">
            <v>503.25097819006976</v>
          </cell>
          <cell r="I141">
            <v>505.66446594881035</v>
          </cell>
          <cell r="J141">
            <v>515.27767548242207</v>
          </cell>
          <cell r="K141">
            <v>553.71270699456045</v>
          </cell>
          <cell r="L141">
            <v>559.9580883512923</v>
          </cell>
          <cell r="M141">
            <v>460.8186048779591</v>
          </cell>
          <cell r="O141" t="str">
            <v>Требуется разработка ПТЭО/ТЭО проекта</v>
          </cell>
          <cell r="P141" t="str">
            <v xml:space="preserve">Письмо НХК "Узбекнефтегаз" от ___.__.2014г. №_____ </v>
          </cell>
        </row>
        <row r="142">
          <cell r="E142" t="str">
            <v>собственные средства</v>
          </cell>
          <cell r="F142">
            <v>3098.6825198451138</v>
          </cell>
          <cell r="G142">
            <v>3098.6825198451138</v>
          </cell>
          <cell r="H142">
            <v>503.25097819006976</v>
          </cell>
          <cell r="I142">
            <v>505.66446594881035</v>
          </cell>
          <cell r="J142">
            <v>515.27767548242207</v>
          </cell>
          <cell r="K142">
            <v>553.71270699456045</v>
          </cell>
          <cell r="L142">
            <v>559.9580883512923</v>
          </cell>
          <cell r="M142">
            <v>460.8186048779591</v>
          </cell>
        </row>
        <row r="143">
          <cell r="A143" t="str">
            <v>Инвестиции в добычу углеводородного сырья, в том числе эксплуатационное бурение, обустройство месторождений и ввод технологических объектов</v>
          </cell>
          <cell r="B143" t="str">
            <v>Бурение эксплуатационных скважин, обустройство месторождений и ввод технологических объектов</v>
          </cell>
          <cell r="C143" t="str">
            <v>2014-2020 гг.</v>
          </cell>
          <cell r="D143" t="str">
            <v>не требуется</v>
          </cell>
          <cell r="E143" t="str">
            <v>Всего</v>
          </cell>
          <cell r="F143">
            <v>4165.0599999999995</v>
          </cell>
          <cell r="G143">
            <v>4165.0599999999995</v>
          </cell>
          <cell r="H143">
            <v>683.66</v>
          </cell>
          <cell r="I143">
            <v>835.4</v>
          </cell>
          <cell r="J143">
            <v>558</v>
          </cell>
          <cell r="K143">
            <v>882</v>
          </cell>
          <cell r="L143">
            <v>603</v>
          </cell>
          <cell r="M143">
            <v>603</v>
          </cell>
          <cell r="O143" t="str">
            <v>Требуется разработка ПТЭО/ТЭО проекта</v>
          </cell>
          <cell r="P143" t="str">
            <v xml:space="preserve">Письмо НХК "Узбекнефтегаз" от ___.__.2014г. №_____ </v>
          </cell>
        </row>
        <row r="144">
          <cell r="E144" t="str">
            <v>собственные средства</v>
          </cell>
          <cell r="F144">
            <v>4165.0599999999995</v>
          </cell>
          <cell r="G144">
            <v>4165.0599999999995</v>
          </cell>
          <cell r="H144">
            <v>683.66</v>
          </cell>
          <cell r="I144">
            <v>835.4</v>
          </cell>
          <cell r="J144">
            <v>558</v>
          </cell>
          <cell r="K144">
            <v>882</v>
          </cell>
          <cell r="L144">
            <v>603</v>
          </cell>
          <cell r="M144">
            <v>603</v>
          </cell>
        </row>
        <row r="145">
          <cell r="A145" t="str">
            <v>Инвестиции в транспортировку природного газа</v>
          </cell>
          <cell r="B145" t="str">
            <v>Реконструкция и строительство газопроводов, компрессорных станций</v>
          </cell>
          <cell r="C145" t="str">
            <v>2014-2020 гг.</v>
          </cell>
          <cell r="D145" t="str">
            <v>не требуется</v>
          </cell>
          <cell r="E145" t="str">
            <v>Всего</v>
          </cell>
          <cell r="F145">
            <v>1101</v>
          </cell>
          <cell r="G145">
            <v>1101</v>
          </cell>
          <cell r="H145">
            <v>171.87</v>
          </cell>
          <cell r="I145">
            <v>241</v>
          </cell>
          <cell r="J145">
            <v>279.93</v>
          </cell>
          <cell r="K145">
            <v>133.4</v>
          </cell>
          <cell r="L145">
            <v>144.4</v>
          </cell>
          <cell r="M145">
            <v>130.4</v>
          </cell>
          <cell r="O145" t="str">
            <v>Требуется разработка ПТЭО/ТЭО проекта</v>
          </cell>
          <cell r="P145" t="str">
            <v xml:space="preserve">Письмо НХК "Узбекнефтегаз" от ___.__.2014г. №_____ </v>
          </cell>
        </row>
        <row r="146">
          <cell r="E146" t="str">
            <v>собственные средства</v>
          </cell>
          <cell r="F146">
            <v>1101</v>
          </cell>
          <cell r="G146">
            <v>1101</v>
          </cell>
          <cell r="H146">
            <v>171.87</v>
          </cell>
          <cell r="I146">
            <v>241</v>
          </cell>
          <cell r="J146">
            <v>279.93</v>
          </cell>
          <cell r="K146">
            <v>133.4</v>
          </cell>
          <cell r="L146">
            <v>144.4</v>
          </cell>
          <cell r="M146">
            <v>130.4</v>
          </cell>
        </row>
        <row r="147">
          <cell r="A147" t="str">
            <v>Прочие проекты организаций НХК "Узбекнефтегаз", в том числе социальные проекты</v>
          </cell>
          <cell r="B147" t="str">
            <v>Проекты социальной сферы</v>
          </cell>
          <cell r="C147" t="str">
            <v>2014-2020 гг.</v>
          </cell>
          <cell r="D147" t="str">
            <v>не требуется</v>
          </cell>
          <cell r="E147" t="str">
            <v>Всего</v>
          </cell>
          <cell r="F147">
            <v>1416.4253529560431</v>
          </cell>
          <cell r="G147">
            <v>1416.4253529560431</v>
          </cell>
          <cell r="H147">
            <v>172.59656900621113</v>
          </cell>
          <cell r="I147">
            <v>177.77446607639746</v>
          </cell>
          <cell r="J147">
            <v>183.10770005868935</v>
          </cell>
          <cell r="K147">
            <v>188.60093106045005</v>
          </cell>
          <cell r="L147">
            <v>494.25895899226356</v>
          </cell>
          <cell r="M147">
            <v>200.08672776203144</v>
          </cell>
          <cell r="O147" t="str">
            <v>Требуется разработка ПТЭО/ТЭО проекта</v>
          </cell>
          <cell r="P147" t="str">
            <v xml:space="preserve">Письмо НХК "Узбекнефтегаз" от ___.__.2014г. №_____ </v>
          </cell>
        </row>
        <row r="148">
          <cell r="E148" t="str">
            <v>собственные средства</v>
          </cell>
          <cell r="F148">
            <v>1416.4253529560431</v>
          </cell>
          <cell r="G148">
            <v>1416.4253529560431</v>
          </cell>
          <cell r="H148">
            <v>172.59656900621113</v>
          </cell>
          <cell r="I148">
            <v>177.77446607639746</v>
          </cell>
          <cell r="J148">
            <v>183.10770005868935</v>
          </cell>
          <cell r="K148">
            <v>188.60093106045005</v>
          </cell>
          <cell r="L148">
            <v>494.25895899226356</v>
          </cell>
          <cell r="M148">
            <v>200.08672776203144</v>
          </cell>
        </row>
        <row r="149">
          <cell r="A149" t="str">
            <v>ГАК "Узбекэнерго"</v>
          </cell>
        </row>
        <row r="150">
          <cell r="A150" t="str">
            <v>Всего</v>
          </cell>
          <cell r="F150">
            <v>11206.379799999999</v>
          </cell>
          <cell r="G150">
            <v>9594.6280000000006</v>
          </cell>
          <cell r="H150">
            <v>692.52199999999993</v>
          </cell>
          <cell r="I150">
            <v>2483.4409999999998</v>
          </cell>
          <cell r="J150">
            <v>1478.1950000000002</v>
          </cell>
          <cell r="K150">
            <v>1235.2099999999998</v>
          </cell>
          <cell r="L150">
            <v>1604.44</v>
          </cell>
          <cell r="M150">
            <v>1704.0100000000002</v>
          </cell>
        </row>
        <row r="151">
          <cell r="A151" t="str">
            <v>в том числе:</v>
          </cell>
        </row>
        <row r="152">
          <cell r="E152" t="str">
            <v>собственные средства</v>
          </cell>
          <cell r="F152">
            <v>2523.7970000000005</v>
          </cell>
          <cell r="G152">
            <v>1801.2980000000002</v>
          </cell>
          <cell r="H152">
            <v>119.432</v>
          </cell>
          <cell r="I152">
            <v>416.63599999999985</v>
          </cell>
          <cell r="J152">
            <v>152.64000000000001</v>
          </cell>
          <cell r="K152">
            <v>224.43000000000004</v>
          </cell>
          <cell r="L152">
            <v>251.54000000000002</v>
          </cell>
          <cell r="M152">
            <v>289.81</v>
          </cell>
        </row>
        <row r="153">
          <cell r="E153" t="str">
            <v>ФРРУз</v>
          </cell>
          <cell r="F153">
            <v>2621.06</v>
          </cell>
          <cell r="G153">
            <v>2463.8900000000003</v>
          </cell>
          <cell r="H153">
            <v>118.87</v>
          </cell>
          <cell r="I153">
            <v>462.83000000000004</v>
          </cell>
          <cell r="J153">
            <v>465.29</v>
          </cell>
          <cell r="K153">
            <v>310</v>
          </cell>
          <cell r="L153">
            <v>423.4</v>
          </cell>
          <cell r="M153">
            <v>633.5</v>
          </cell>
        </row>
        <row r="154">
          <cell r="E154" t="str">
            <v>кредиты коммерческих банков</v>
          </cell>
          <cell r="F154">
            <v>26.9</v>
          </cell>
          <cell r="G154">
            <v>6.15</v>
          </cell>
          <cell r="H154">
            <v>6.15</v>
          </cell>
          <cell r="I154">
            <v>0</v>
          </cell>
          <cell r="J154">
            <v>0</v>
          </cell>
          <cell r="K154">
            <v>0</v>
          </cell>
          <cell r="L154">
            <v>0</v>
          </cell>
          <cell r="M154">
            <v>0</v>
          </cell>
        </row>
        <row r="155">
          <cell r="E155" t="str">
            <v>прямые иностранные инвестиции и кредиты</v>
          </cell>
          <cell r="F155">
            <v>293.39</v>
          </cell>
          <cell r="G155">
            <v>133.60000000000002</v>
          </cell>
          <cell r="H155">
            <v>131.11000000000001</v>
          </cell>
          <cell r="I155">
            <v>2.4900000000000002</v>
          </cell>
          <cell r="J155">
            <v>0</v>
          </cell>
          <cell r="K155">
            <v>0</v>
          </cell>
          <cell r="L155">
            <v>0</v>
          </cell>
          <cell r="M155">
            <v>0</v>
          </cell>
        </row>
        <row r="156">
          <cell r="E156" t="str">
            <v>иностранные кредиты под гарантию Правительства</v>
          </cell>
          <cell r="F156">
            <v>5447.2999999999993</v>
          </cell>
          <cell r="G156">
            <v>5075.49</v>
          </cell>
          <cell r="H156">
            <v>316.95999999999998</v>
          </cell>
          <cell r="I156">
            <v>1487.2850000000003</v>
          </cell>
          <cell r="J156">
            <v>860.26500000000021</v>
          </cell>
          <cell r="K156">
            <v>700.78</v>
          </cell>
          <cell r="L156">
            <v>929.5</v>
          </cell>
          <cell r="M156">
            <v>780.7</v>
          </cell>
        </row>
        <row r="157">
          <cell r="E157" t="str">
            <v>бюджетные средства</v>
          </cell>
          <cell r="F157">
            <v>293.93280000000004</v>
          </cell>
          <cell r="G157">
            <v>114.2</v>
          </cell>
          <cell r="H157">
            <v>0</v>
          </cell>
          <cell r="I157">
            <v>114.2</v>
          </cell>
          <cell r="J157">
            <v>0</v>
          </cell>
          <cell r="K157">
            <v>0</v>
          </cell>
          <cell r="L157">
            <v>0</v>
          </cell>
          <cell r="M157">
            <v>0</v>
          </cell>
        </row>
        <row r="158">
          <cell r="A158" t="str">
            <v>новое строительство</v>
          </cell>
          <cell r="F158">
            <v>4666.5937999999996</v>
          </cell>
          <cell r="G158">
            <v>3683.67</v>
          </cell>
          <cell r="H158">
            <v>479.94</v>
          </cell>
          <cell r="I158">
            <v>1675.5149999999996</v>
          </cell>
          <cell r="J158">
            <v>985.09500000000003</v>
          </cell>
          <cell r="K158">
            <v>152.51</v>
          </cell>
          <cell r="L158">
            <v>155.5</v>
          </cell>
          <cell r="M158">
            <v>235.11</v>
          </cell>
        </row>
        <row r="159">
          <cell r="A159" t="str">
            <v>Расширение Талимарджанской ТЭС со строительством двух парогазовых установок мощностью по 450 МВт</v>
          </cell>
          <cell r="B159" t="str">
            <v>2х450 МВт</v>
          </cell>
          <cell r="C159" t="str">
            <v>2010-2016 гг.</v>
          </cell>
          <cell r="D159" t="str">
            <v>АБР, ЛСА</v>
          </cell>
          <cell r="E159" t="str">
            <v>Всего</v>
          </cell>
          <cell r="F159">
            <v>1320.4328</v>
          </cell>
          <cell r="G159">
            <v>920</v>
          </cell>
          <cell r="H159">
            <v>235.12</v>
          </cell>
          <cell r="I159">
            <v>684.87999999999988</v>
          </cell>
          <cell r="J159">
            <v>0</v>
          </cell>
          <cell r="O159" t="str">
            <v xml:space="preserve">Имеется утвержденное ТЭО проекта </v>
          </cell>
          <cell r="P159" t="str">
            <v>Постановление Президента Республики Узбекистанот 14.07.2010 г. №ПП-1366,от 07.03.2013г. №ПП-1933,от 07.11.2013г.  №ПП-2063,от 17.11.2014 г. №ПП-2264</v>
          </cell>
        </row>
        <row r="160">
          <cell r="E160" t="str">
            <v>бюджетные средства</v>
          </cell>
          <cell r="F160">
            <v>171.33279999999999</v>
          </cell>
          <cell r="G160">
            <v>114.2</v>
          </cell>
          <cell r="H160">
            <v>0</v>
          </cell>
          <cell r="I160">
            <v>114.2</v>
          </cell>
        </row>
        <row r="161">
          <cell r="E161" t="str">
            <v>собственные средства</v>
          </cell>
          <cell r="F161">
            <v>258.24</v>
          </cell>
          <cell r="G161">
            <v>79.919999999999959</v>
          </cell>
          <cell r="H161">
            <v>0</v>
          </cell>
          <cell r="I161">
            <v>79.919999999999959</v>
          </cell>
        </row>
        <row r="162">
          <cell r="E162" t="str">
            <v>ФРРУз</v>
          </cell>
          <cell r="F162">
            <v>240.86</v>
          </cell>
          <cell r="G162">
            <v>235.12</v>
          </cell>
          <cell r="H162">
            <v>85.12</v>
          </cell>
          <cell r="I162">
            <v>150</v>
          </cell>
        </row>
        <row r="163">
          <cell r="E163" t="str">
            <v>иностранные кредиты под гарантию Правительства</v>
          </cell>
          <cell r="F163">
            <v>650</v>
          </cell>
          <cell r="G163">
            <v>490.76</v>
          </cell>
          <cell r="H163">
            <v>150</v>
          </cell>
          <cell r="I163">
            <v>340.76</v>
          </cell>
        </row>
        <row r="164">
          <cell r="A164" t="str">
            <v xml:space="preserve">Строительство парогазовой установки мощностью 370 МВт на Ташкентской ТЭС </v>
          </cell>
          <cell r="B164" t="str">
            <v xml:space="preserve">370 МВт </v>
          </cell>
          <cell r="C164" t="str">
            <v>2012-2015 гг.</v>
          </cell>
          <cell r="D164" t="str">
            <v>ГРБК, Уз ПСБ</v>
          </cell>
          <cell r="E164" t="str">
            <v>Всего</v>
          </cell>
          <cell r="F164">
            <v>511.9</v>
          </cell>
          <cell r="G164">
            <v>147.91000000000003</v>
          </cell>
          <cell r="H164">
            <v>147.91000000000003</v>
          </cell>
          <cell r="I164">
            <v>0</v>
          </cell>
          <cell r="J164">
            <v>0</v>
          </cell>
          <cell r="O164" t="str">
            <v xml:space="preserve">Имеется утвержденное ТЭО проекта </v>
          </cell>
          <cell r="P164" t="str">
            <v>Постановление Кабинета Министров от 16.10.2012 г. №ПКМ-293,от 17.11.2014 г. №ПП-2264</v>
          </cell>
        </row>
        <row r="165">
          <cell r="E165" t="str">
            <v>собственные средства</v>
          </cell>
          <cell r="F165">
            <v>117.9</v>
          </cell>
          <cell r="G165">
            <v>12.65</v>
          </cell>
          <cell r="H165">
            <v>12.65</v>
          </cell>
          <cell r="I165">
            <v>0</v>
          </cell>
          <cell r="J165">
            <v>0</v>
          </cell>
        </row>
        <row r="166">
          <cell r="E166" t="str">
            <v>ФРРУз</v>
          </cell>
          <cell r="F166">
            <v>76.2</v>
          </cell>
          <cell r="H166">
            <v>0</v>
          </cell>
          <cell r="I166">
            <v>0</v>
          </cell>
          <cell r="J166">
            <v>0</v>
          </cell>
        </row>
        <row r="167">
          <cell r="E167" t="str">
            <v>кредиты коммерческих банков</v>
          </cell>
          <cell r="F167">
            <v>26.9</v>
          </cell>
          <cell r="G167">
            <v>6.15</v>
          </cell>
          <cell r="H167">
            <v>6.15</v>
          </cell>
          <cell r="I167">
            <v>0</v>
          </cell>
          <cell r="J167">
            <v>0</v>
          </cell>
        </row>
        <row r="168">
          <cell r="E168" t="str">
            <v>прямые иностранные инвестиции и кредиты</v>
          </cell>
          <cell r="F168">
            <v>288.89999999999998</v>
          </cell>
          <cell r="G168">
            <v>129.11000000000001</v>
          </cell>
          <cell r="H168">
            <v>129.11000000000001</v>
          </cell>
          <cell r="I168">
            <v>0</v>
          </cell>
          <cell r="J168">
            <v>0</v>
          </cell>
        </row>
        <row r="169">
          <cell r="E169" t="str">
            <v>иностранные кредиты под гарантию Правительства</v>
          </cell>
          <cell r="F169">
            <v>2</v>
          </cell>
          <cell r="H169">
            <v>0</v>
          </cell>
          <cell r="I169">
            <v>0</v>
          </cell>
          <cell r="J169">
            <v>0</v>
          </cell>
        </row>
        <row r="170">
          <cell r="A170" t="str">
            <v>Строительство на Ангренской ТЭС энергоблока мощностью 130-150 МВт с теплофикационным отбором для сжигания высокозольного угля</v>
          </cell>
          <cell r="B170" t="str">
            <v>130-150 МВт</v>
          </cell>
          <cell r="C170" t="str">
            <v>2012-2016 гг.</v>
          </cell>
          <cell r="D170" t="str">
            <v>Эксимбанк КНР</v>
          </cell>
          <cell r="E170" t="str">
            <v>Всего</v>
          </cell>
          <cell r="F170">
            <v>242.68</v>
          </cell>
          <cell r="G170">
            <v>135.83000000000001</v>
          </cell>
          <cell r="H170">
            <v>51.86</v>
          </cell>
          <cell r="I170">
            <v>83.97</v>
          </cell>
          <cell r="O170" t="str">
            <v xml:space="preserve">Имеется утвержденное ТЭО проекта </v>
          </cell>
          <cell r="P170" t="str">
            <v>Постановление Президента Республики Узбекистан от 05.03.2013 г. №ПП-1931,от 17.11.2014 г. №ПП-2264</v>
          </cell>
        </row>
        <row r="171">
          <cell r="E171" t="str">
            <v>собственные средства</v>
          </cell>
          <cell r="F171">
            <v>77.08</v>
          </cell>
          <cell r="G171">
            <v>69.740000000000009</v>
          </cell>
          <cell r="H171">
            <v>18.78</v>
          </cell>
          <cell r="I171">
            <v>50.959999999999994</v>
          </cell>
        </row>
        <row r="172">
          <cell r="E172" t="str">
            <v>иностранные кредиты под гарантию Правительства</v>
          </cell>
          <cell r="F172">
            <v>165.6</v>
          </cell>
          <cell r="G172">
            <v>66.09</v>
          </cell>
          <cell r="H172">
            <v>33.08</v>
          </cell>
          <cell r="I172">
            <v>33.010000000000005</v>
          </cell>
        </row>
        <row r="173">
          <cell r="A173" t="str">
            <v xml:space="preserve">Расширение Навоийской ТЭС со строительством второй парогазовой установки мощностью 450 МВт </v>
          </cell>
          <cell r="B173" t="str">
            <v>450 МВт</v>
          </cell>
          <cell r="C173" t="str">
            <v>2012-2017 гг.</v>
          </cell>
          <cell r="D173" t="str">
            <v>ЛСА</v>
          </cell>
          <cell r="E173" t="str">
            <v>Всего</v>
          </cell>
          <cell r="F173">
            <v>547.25700000000006</v>
          </cell>
          <cell r="G173">
            <v>505.62</v>
          </cell>
          <cell r="H173">
            <v>16.899999999999999</v>
          </cell>
          <cell r="I173">
            <v>250.73500000000001</v>
          </cell>
          <cell r="J173">
            <v>237.98500000000001</v>
          </cell>
          <cell r="K173">
            <v>0</v>
          </cell>
          <cell r="O173" t="str">
            <v xml:space="preserve">Имеется утвержденное ТЭО проекта </v>
          </cell>
          <cell r="P173" t="str">
            <v>Постановление Президента Республики Узбекистан от 15.12.2010 г. №ПП-1442,от 17.11.2014 г. №ПП-2264</v>
          </cell>
        </row>
        <row r="174">
          <cell r="E174" t="str">
            <v>собственные средства</v>
          </cell>
          <cell r="F174">
            <v>45.847000000000001</v>
          </cell>
          <cell r="G174">
            <v>45.85</v>
          </cell>
          <cell r="H174">
            <v>1</v>
          </cell>
          <cell r="I174">
            <v>21.94</v>
          </cell>
          <cell r="J174">
            <v>22.910000000000004</v>
          </cell>
        </row>
        <row r="175">
          <cell r="E175" t="str">
            <v>ФРРУз</v>
          </cell>
          <cell r="F175">
            <v>150</v>
          </cell>
          <cell r="G175">
            <v>114.36000000000001</v>
          </cell>
          <cell r="H175">
            <v>10.92</v>
          </cell>
          <cell r="I175">
            <v>48.580000000000005</v>
          </cell>
          <cell r="J175">
            <v>54.860000000000007</v>
          </cell>
        </row>
        <row r="176">
          <cell r="E176" t="str">
            <v>иностранные кредиты под гарантию Правительства</v>
          </cell>
          <cell r="F176">
            <v>351.41</v>
          </cell>
          <cell r="G176">
            <v>345.41</v>
          </cell>
          <cell r="H176">
            <v>4.9800000000000004</v>
          </cell>
          <cell r="I176">
            <v>180.215</v>
          </cell>
          <cell r="J176">
            <v>160.215</v>
          </cell>
        </row>
        <row r="177">
          <cell r="A177" t="str">
            <v>Строительство новой тепловой электростанции общей мощностью 900 МВт в составе двух блоков парогазовых установок мощностью по 450 МВт в Туракурганском районе Наманганской области</v>
          </cell>
          <cell r="B177" t="str">
            <v>900МВт</v>
          </cell>
          <cell r="C177" t="str">
            <v>2013-2017 гг.</v>
          </cell>
          <cell r="D177" t="str">
            <v>ЛСА (Япония)</v>
          </cell>
          <cell r="E177" t="str">
            <v>Всего</v>
          </cell>
          <cell r="F177">
            <v>1000</v>
          </cell>
          <cell r="G177">
            <v>990.5</v>
          </cell>
          <cell r="H177">
            <v>4</v>
          </cell>
          <cell r="I177">
            <v>349.45000000000005</v>
          </cell>
          <cell r="J177">
            <v>637.04999999999995</v>
          </cell>
          <cell r="O177" t="str">
            <v>ТЭО проекта на стадии разработки</v>
          </cell>
          <cell r="P177" t="str">
            <v>Постановление Президента Республики Узбекистан от 28.03.2013 г. №ПП-1943,от 17.11.2014 г. №ПП-2264</v>
          </cell>
        </row>
        <row r="178">
          <cell r="E178" t="str">
            <v>собственные средства</v>
          </cell>
          <cell r="F178">
            <v>50</v>
          </cell>
          <cell r="G178">
            <v>45.92</v>
          </cell>
          <cell r="H178">
            <v>2</v>
          </cell>
          <cell r="I178">
            <v>2</v>
          </cell>
          <cell r="J178">
            <v>41.92</v>
          </cell>
        </row>
        <row r="179">
          <cell r="E179" t="str">
            <v>ФРРУз</v>
          </cell>
          <cell r="F179">
            <v>300</v>
          </cell>
          <cell r="G179">
            <v>297.58000000000004</v>
          </cell>
          <cell r="H179">
            <v>0</v>
          </cell>
          <cell r="I179">
            <v>88.65</v>
          </cell>
          <cell r="J179">
            <v>208.93</v>
          </cell>
        </row>
        <row r="180">
          <cell r="E180" t="str">
            <v>иностранные кредиты под гарантию Правительства</v>
          </cell>
          <cell r="F180">
            <v>650</v>
          </cell>
          <cell r="G180">
            <v>647</v>
          </cell>
          <cell r="H180">
            <v>2</v>
          </cell>
          <cell r="I180">
            <v>258.8</v>
          </cell>
          <cell r="J180">
            <v>386.2</v>
          </cell>
        </row>
        <row r="181">
          <cell r="A181" t="str">
            <v>Строительство солнечной фотоэлектрической станции мощностью 100 МВт в Самаркандской области</v>
          </cell>
          <cell r="B181" t="str">
            <v>100 МВт</v>
          </cell>
          <cell r="C181" t="str">
            <v>2013-2016 гг.</v>
          </cell>
          <cell r="D181" t="str">
            <v>АБР</v>
          </cell>
          <cell r="E181" t="str">
            <v>Всего</v>
          </cell>
          <cell r="F181">
            <v>275.834</v>
          </cell>
          <cell r="G181">
            <v>225.12</v>
          </cell>
          <cell r="H181">
            <v>13</v>
          </cell>
          <cell r="I181">
            <v>212.12</v>
          </cell>
          <cell r="J181">
            <v>0</v>
          </cell>
          <cell r="O181" t="str">
            <v>ТЭО проекта на стадии разработки</v>
          </cell>
          <cell r="P181" t="str">
            <v>Указ Президента Республики Узбекистан от 01.03.2013 г. №УП-4512,Постановление Президента Республики Узбекистан от 17.10.2013г. №ПП-1831,от 17.11.2014 г. №ПП-2264</v>
          </cell>
        </row>
        <row r="182">
          <cell r="E182" t="str">
            <v>собственные средства</v>
          </cell>
          <cell r="F182">
            <v>55.834000000000003</v>
          </cell>
          <cell r="G182">
            <v>12.92</v>
          </cell>
          <cell r="H182">
            <v>3</v>
          </cell>
          <cell r="I182">
            <v>9.92</v>
          </cell>
        </row>
        <row r="183">
          <cell r="E183" t="str">
            <v>ФРРУз</v>
          </cell>
          <cell r="F183">
            <v>110</v>
          </cell>
          <cell r="G183">
            <v>104</v>
          </cell>
          <cell r="H183">
            <v>5</v>
          </cell>
          <cell r="I183">
            <v>99</v>
          </cell>
        </row>
        <row r="184">
          <cell r="E184" t="str">
            <v>иностранные кредиты под гарантию Правительства</v>
          </cell>
          <cell r="F184">
            <v>110</v>
          </cell>
          <cell r="G184">
            <v>108.2</v>
          </cell>
          <cell r="H184">
            <v>5</v>
          </cell>
          <cell r="I184">
            <v>103.20000000000002</v>
          </cell>
        </row>
        <row r="185">
          <cell r="A185" t="str">
            <v xml:space="preserve">Строительство объектов внешнего электроснабжения тяговых подстанций строящейся электрофицированной железнодорожной линии "Ангрен-Пап" </v>
          </cell>
          <cell r="B185" t="str">
            <v>ВЛ 110/220кВ</v>
          </cell>
          <cell r="C185" t="str">
            <v>2013-2016 гг.</v>
          </cell>
          <cell r="D185" t="str">
            <v>не требуется</v>
          </cell>
          <cell r="E185" t="str">
            <v>Всего</v>
          </cell>
          <cell r="F185">
            <v>62</v>
          </cell>
          <cell r="G185">
            <v>57</v>
          </cell>
          <cell r="H185">
            <v>6.75</v>
          </cell>
          <cell r="I185">
            <v>7.3</v>
          </cell>
          <cell r="J185">
            <v>8</v>
          </cell>
          <cell r="K185">
            <v>34.950000000000003</v>
          </cell>
          <cell r="O185" t="str">
            <v>ТЭО проекта на стадии разработки</v>
          </cell>
          <cell r="P185" t="str">
            <v>Постановление Президента Республики Узбекистан от 18.06.2013 г. №ПП-1985,Постановление Президента Республики Узбекистанот 21.11.2012 г. №ПП-1855,от 17.11.2014 г. №ПП-2264</v>
          </cell>
        </row>
        <row r="186">
          <cell r="E186" t="str">
            <v>собственные средства</v>
          </cell>
          <cell r="F186">
            <v>62</v>
          </cell>
          <cell r="G186">
            <v>57</v>
          </cell>
          <cell r="H186">
            <v>6.75</v>
          </cell>
          <cell r="I186">
            <v>7.3</v>
          </cell>
          <cell r="J186">
            <v>8</v>
          </cell>
          <cell r="K186">
            <v>34.950000000000003</v>
          </cell>
        </row>
        <row r="187">
          <cell r="A187" t="str">
            <v>Организация  производства электронных счетчиков электроэнергии на территории СИЭЗ "Навои"</v>
          </cell>
          <cell r="B187" t="str">
            <v>100 тыс. штук</v>
          </cell>
          <cell r="C187" t="str">
            <v>2015-2017 гг.</v>
          </cell>
          <cell r="D187" t="str">
            <v>не требуется</v>
          </cell>
          <cell r="E187" t="str">
            <v>Всего</v>
          </cell>
          <cell r="F187">
            <v>2</v>
          </cell>
          <cell r="G187">
            <v>2</v>
          </cell>
          <cell r="H187">
            <v>0.5</v>
          </cell>
          <cell r="I187">
            <v>1.5</v>
          </cell>
          <cell r="J187">
            <v>0</v>
          </cell>
          <cell r="O187" t="str">
            <v xml:space="preserve">Имеется утвержденное ТЭО проекта </v>
          </cell>
          <cell r="P187" t="str">
            <v>Распоряжение Президента Республики Узбекистан от 19.06.2012г. №Р-3858,Постановления Президента Республики Узбекистан от 17.11.2014 г. №ПП-2264</v>
          </cell>
        </row>
        <row r="188">
          <cell r="E188" t="str">
            <v>собственные средства</v>
          </cell>
          <cell r="F188">
            <v>2</v>
          </cell>
          <cell r="G188">
            <v>2</v>
          </cell>
          <cell r="H188">
            <v>0.5</v>
          </cell>
          <cell r="I188">
            <v>1.5</v>
          </cell>
        </row>
        <row r="189">
          <cell r="A189" t="str">
            <v>Организация производства солнечных панелей на территории СИЭЗ «Навои»</v>
          </cell>
          <cell r="B189" t="str">
            <v>50 МВт</v>
          </cell>
          <cell r="C189" t="str">
            <v>2014-2016 гг.</v>
          </cell>
          <cell r="D189" t="str">
            <v>Компания «Huawei Technologies Co.LTD», «Suntech Power Co» (КНР)</v>
          </cell>
          <cell r="E189" t="str">
            <v>Всего</v>
          </cell>
          <cell r="F189">
            <v>4.49</v>
          </cell>
          <cell r="G189">
            <v>4.49</v>
          </cell>
          <cell r="H189">
            <v>2</v>
          </cell>
          <cell r="I189">
            <v>2.4900000000000002</v>
          </cell>
          <cell r="J189">
            <v>0</v>
          </cell>
          <cell r="O189" t="str">
            <v xml:space="preserve">Имеется утвержденное ТЭО проекта </v>
          </cell>
          <cell r="P189" t="str">
            <v>Указ Президента Республики Узбекистан от 01.03.2013 г. №УП-4512,Постановления Президента Республики Узбекистан от 17.11.2014 г. №ПП-2264</v>
          </cell>
        </row>
        <row r="190">
          <cell r="E190" t="str">
            <v>прямые иностранные инвестиции и кредиты</v>
          </cell>
          <cell r="F190">
            <v>4.49</v>
          </cell>
          <cell r="G190">
            <v>4.49</v>
          </cell>
          <cell r="H190">
            <v>2</v>
          </cell>
          <cell r="I190">
            <v>2.4900000000000002</v>
          </cell>
        </row>
        <row r="191">
          <cell r="A191" t="str">
            <v xml:space="preserve">Строительство двух парогазовых установок мощностью по 230-250 МВт на Тахиаташской ТЭС </v>
          </cell>
          <cell r="B191" t="str">
            <v>230-250МВт</v>
          </cell>
          <cell r="C191" t="str">
            <v>2013-2020 гг.</v>
          </cell>
          <cell r="D191" t="str">
            <v>АБР</v>
          </cell>
          <cell r="E191" t="str">
            <v>Всего</v>
          </cell>
          <cell r="F191">
            <v>700</v>
          </cell>
          <cell r="G191">
            <v>695.2</v>
          </cell>
          <cell r="H191">
            <v>1.9</v>
          </cell>
          <cell r="I191">
            <v>83.07</v>
          </cell>
          <cell r="J191">
            <v>102.06</v>
          </cell>
          <cell r="K191">
            <v>117.56</v>
          </cell>
          <cell r="L191">
            <v>155.5</v>
          </cell>
          <cell r="M191">
            <v>235.11</v>
          </cell>
          <cell r="O191" t="str">
            <v>Имеется разработанное ТЭО проекта</v>
          </cell>
          <cell r="P191" t="str">
            <v>Постановление Президента Республики Узбекистанот 15.12.2010 г. №ПП-1442,от 18.12.2013г. №ПП-2069,от 17.11.2014 г. №ПП-2264</v>
          </cell>
        </row>
        <row r="192">
          <cell r="E192" t="str">
            <v>собственные средства</v>
          </cell>
          <cell r="F192">
            <v>130</v>
          </cell>
          <cell r="G192">
            <v>127</v>
          </cell>
          <cell r="H192">
            <v>0.5</v>
          </cell>
          <cell r="I192">
            <v>23.07</v>
          </cell>
          <cell r="J192">
            <v>23.56</v>
          </cell>
          <cell r="K192">
            <v>24.56</v>
          </cell>
          <cell r="L192">
            <v>25.5</v>
          </cell>
          <cell r="M192">
            <v>29.81</v>
          </cell>
        </row>
        <row r="193">
          <cell r="E193" t="str">
            <v>ФРРУз</v>
          </cell>
          <cell r="F193">
            <v>270</v>
          </cell>
          <cell r="G193">
            <v>270</v>
          </cell>
          <cell r="H193">
            <v>0</v>
          </cell>
          <cell r="I193">
            <v>30</v>
          </cell>
          <cell r="J193">
            <v>48.5</v>
          </cell>
          <cell r="K193">
            <v>53</v>
          </cell>
          <cell r="L193">
            <v>50</v>
          </cell>
          <cell r="M193">
            <v>88.5</v>
          </cell>
        </row>
        <row r="194">
          <cell r="E194" t="str">
            <v>иностранные кредиты под гарантию Правительства</v>
          </cell>
          <cell r="F194">
            <v>300</v>
          </cell>
          <cell r="G194">
            <v>298.2</v>
          </cell>
          <cell r="H194">
            <v>1.4</v>
          </cell>
          <cell r="I194">
            <v>30</v>
          </cell>
          <cell r="J194">
            <v>30</v>
          </cell>
          <cell r="K194">
            <v>40</v>
          </cell>
          <cell r="L194">
            <v>80</v>
          </cell>
          <cell r="M194">
            <v>116.80000000000001</v>
          </cell>
        </row>
        <row r="195">
          <cell r="A195" t="str">
            <v>модернизация и реконструкция</v>
          </cell>
          <cell r="F195">
            <v>6539.7860000000001</v>
          </cell>
          <cell r="G195">
            <v>5910.9579999999996</v>
          </cell>
          <cell r="H195">
            <v>212.58199999999997</v>
          </cell>
          <cell r="I195">
            <v>807.92600000000016</v>
          </cell>
          <cell r="J195">
            <v>493.1</v>
          </cell>
          <cell r="K195">
            <v>1082.6999999999998</v>
          </cell>
          <cell r="L195">
            <v>1448.94</v>
          </cell>
          <cell r="M195">
            <v>1468.9</v>
          </cell>
        </row>
        <row r="196">
          <cell r="A196" t="str">
            <v>Модернизация гидрогенераторов Чарвакской ГЭС с заменой рабочих колес</v>
          </cell>
          <cell r="B196" t="str">
            <v>45 МВт</v>
          </cell>
          <cell r="C196" t="str">
            <v>2011-2015 гг.</v>
          </cell>
          <cell r="D196" t="str">
            <v>не требуется</v>
          </cell>
          <cell r="E196" t="str">
            <v>Всего</v>
          </cell>
          <cell r="F196">
            <v>53.79</v>
          </cell>
          <cell r="G196">
            <v>29.09</v>
          </cell>
          <cell r="H196">
            <v>29.09</v>
          </cell>
          <cell r="I196">
            <v>0</v>
          </cell>
          <cell r="J196">
            <v>0</v>
          </cell>
          <cell r="O196" t="str">
            <v xml:space="preserve">Имеется утвержденное ТЭО проекта </v>
          </cell>
          <cell r="P196" t="str">
            <v>Постановление  Президента Республики Узбекистан от 25.01.2012 г. №ПП-1692,от 17.11.2014 г. №ПП-2264</v>
          </cell>
        </row>
        <row r="197">
          <cell r="E197" t="str">
            <v>собственные средства</v>
          </cell>
          <cell r="F197">
            <v>18.79</v>
          </cell>
          <cell r="G197">
            <v>15.26</v>
          </cell>
          <cell r="H197">
            <v>15.26</v>
          </cell>
          <cell r="I197">
            <v>0</v>
          </cell>
          <cell r="J197">
            <v>0</v>
          </cell>
        </row>
        <row r="198">
          <cell r="E198" t="str">
            <v>ФРРУз</v>
          </cell>
          <cell r="F198">
            <v>35</v>
          </cell>
          <cell r="G198">
            <v>13.83</v>
          </cell>
          <cell r="H198">
            <v>13.83</v>
          </cell>
          <cell r="I198">
            <v>0</v>
          </cell>
          <cell r="J198">
            <v>0</v>
          </cell>
        </row>
        <row r="199">
          <cell r="A199" t="str">
            <v>Реализация мероприятий по модернизации и обновлению электрических сетей 0,4-6-10-35 кВ</v>
          </cell>
          <cell r="B199" t="str">
            <v>24,93 тыс. км ЛЭП, 5731 шт. ТПС, 43 ПС, 35 кВ</v>
          </cell>
          <cell r="C199" t="str">
            <v>2010-2015 гг.</v>
          </cell>
          <cell r="D199" t="str">
            <v>не требуется</v>
          </cell>
          <cell r="E199" t="str">
            <v>Всего</v>
          </cell>
          <cell r="F199">
            <v>349.1</v>
          </cell>
          <cell r="G199">
            <v>38.502000000000002</v>
          </cell>
          <cell r="H199">
            <v>38.502000000000002</v>
          </cell>
          <cell r="I199">
            <v>0</v>
          </cell>
          <cell r="J199">
            <v>0</v>
          </cell>
          <cell r="O199" t="str">
            <v xml:space="preserve">Рабочий проект на стадии разработки </v>
          </cell>
          <cell r="P199" t="str">
            <v>Постановление Кабинета Министров от 13.12.2010 г. №294 Постановление Президента Руз. ПП 1442 от 15.12.2010г,от 17.11.2014 г. №ПП-2264</v>
          </cell>
        </row>
        <row r="200">
          <cell r="E200" t="str">
            <v>собственные средства</v>
          </cell>
          <cell r="F200">
            <v>349.1</v>
          </cell>
          <cell r="G200">
            <v>38.502000000000002</v>
          </cell>
          <cell r="H200">
            <v>38.502000000000002</v>
          </cell>
        </row>
        <row r="201">
          <cell r="A201" t="str">
            <v xml:space="preserve">Модернизация и техническое обновление производства ОАО "Узбекэнерготаъмир" </v>
          </cell>
          <cell r="B201" t="str">
            <v>объект</v>
          </cell>
          <cell r="C201" t="str">
            <v>2011-2015 гг.</v>
          </cell>
          <cell r="D201" t="str">
            <v>не требуется</v>
          </cell>
          <cell r="E201" t="str">
            <v>Всего</v>
          </cell>
          <cell r="F201">
            <v>3.28</v>
          </cell>
          <cell r="G201">
            <v>0.42</v>
          </cell>
          <cell r="H201">
            <v>0.42</v>
          </cell>
          <cell r="P201" t="str">
            <v>Постановление Президента Республики Узбекистан от 15.12.2010 г. №ПП-1442,от 17.11.2014 г. №ПП-2264</v>
          </cell>
        </row>
        <row r="202">
          <cell r="E202" t="str">
            <v>собственные средства</v>
          </cell>
          <cell r="F202">
            <v>3.28</v>
          </cell>
          <cell r="G202">
            <v>0.42</v>
          </cell>
          <cell r="H202">
            <v>0.42</v>
          </cell>
        </row>
        <row r="203">
          <cell r="A203" t="str">
            <v>Модернизация  "Каскад Нижне-Бозсуйских ГЭС" (ГЭС-14)</v>
          </cell>
          <cell r="B203" t="str">
            <v xml:space="preserve">увеличение  мощности  ГЭС на 4,3 МВт (с 10,7 МВт до 15МВт) </v>
          </cell>
          <cell r="C203" t="str">
            <v>2012-2016 гг.</v>
          </cell>
          <cell r="D203" t="str">
            <v xml:space="preserve">ИБР </v>
          </cell>
          <cell r="E203" t="str">
            <v>Всего</v>
          </cell>
          <cell r="F203">
            <v>37.4</v>
          </cell>
          <cell r="G203">
            <v>33.1</v>
          </cell>
          <cell r="H203">
            <v>6</v>
          </cell>
          <cell r="I203">
            <v>27.099999999999998</v>
          </cell>
          <cell r="J203">
            <v>0</v>
          </cell>
          <cell r="O203" t="str">
            <v xml:space="preserve">Имеется утвержденное ПТЭО проекта </v>
          </cell>
          <cell r="P203" t="str">
            <v>Постановление Кабинета Министров от 05.11.2012 г. №316,Постановления Президента Республики Узбекистан от 17.11.2014 г. №ПП-2264</v>
          </cell>
        </row>
        <row r="204">
          <cell r="E204" t="str">
            <v>собственные средства</v>
          </cell>
          <cell r="F204">
            <v>13</v>
          </cell>
          <cell r="G204">
            <v>9.2000000000000028</v>
          </cell>
          <cell r="H204">
            <v>3</v>
          </cell>
          <cell r="I204">
            <v>6.1999999999999993</v>
          </cell>
        </row>
        <row r="205">
          <cell r="E205" t="str">
            <v>иностранные кредиты под гарантию Правительства</v>
          </cell>
          <cell r="F205">
            <v>24.4</v>
          </cell>
          <cell r="G205">
            <v>23.9</v>
          </cell>
          <cell r="H205">
            <v>3</v>
          </cell>
          <cell r="I205">
            <v>20.9</v>
          </cell>
        </row>
        <row r="206">
          <cell r="A206" t="str">
            <v>Модернизация "Фархадская ГЭС"</v>
          </cell>
          <cell r="B206" t="str">
            <v xml:space="preserve">увеличение  мощности  ГЭС на 13 МВт (с 114МВт до 127МВт)  </v>
          </cell>
          <cell r="C206" t="str">
            <v>2012-2016 гг.</v>
          </cell>
          <cell r="D206" t="str">
            <v xml:space="preserve">ИБР </v>
          </cell>
          <cell r="E206" t="str">
            <v>Всего</v>
          </cell>
          <cell r="F206">
            <v>131.02000000000001</v>
          </cell>
          <cell r="G206">
            <v>123.72</v>
          </cell>
          <cell r="H206">
            <v>13.16</v>
          </cell>
          <cell r="I206">
            <v>110.56</v>
          </cell>
          <cell r="J206">
            <v>0</v>
          </cell>
          <cell r="O206" t="str">
            <v xml:space="preserve">Имеется утвержденное ПТЭО проекта </v>
          </cell>
          <cell r="P206" t="str">
            <v>Постановление Кабинета Министров от 05.11.2012 г. №316,Постановления Президента Республики Узбекистан от 17.11.2014 г. №ПП-2264</v>
          </cell>
        </row>
        <row r="207">
          <cell r="E207" t="str">
            <v>собственные средства</v>
          </cell>
          <cell r="F207">
            <v>65.37</v>
          </cell>
          <cell r="G207">
            <v>58.57</v>
          </cell>
          <cell r="H207">
            <v>10.16</v>
          </cell>
          <cell r="I207">
            <v>48.41</v>
          </cell>
        </row>
        <row r="208">
          <cell r="E208" t="str">
            <v>иностранные кредиты под гарантию Правительства</v>
          </cell>
          <cell r="F208">
            <v>65.650000000000006</v>
          </cell>
          <cell r="G208">
            <v>65.150000000000006</v>
          </cell>
          <cell r="H208">
            <v>3</v>
          </cell>
          <cell r="I208">
            <v>62.150000000000006</v>
          </cell>
        </row>
        <row r="209">
          <cell r="A209" t="str">
            <v>Модернизация УП "Каскад Ташкентских ГЭС" (ГЭС-9)</v>
          </cell>
          <cell r="B209" t="str">
            <v xml:space="preserve">увеличение установленной мощности ГЭС до 16,6 МВт </v>
          </cell>
          <cell r="C209" t="str">
            <v>2013-2017 гг.</v>
          </cell>
          <cell r="D209" t="str">
            <v xml:space="preserve">ИБР </v>
          </cell>
          <cell r="E209" t="str">
            <v>Всего</v>
          </cell>
          <cell r="F209">
            <v>39.770000000000003</v>
          </cell>
          <cell r="G209">
            <v>38.17</v>
          </cell>
          <cell r="H209">
            <v>1.5</v>
          </cell>
          <cell r="I209">
            <v>10.69</v>
          </cell>
          <cell r="J209">
            <v>25.98</v>
          </cell>
          <cell r="O209" t="str">
            <v xml:space="preserve">Имеется утвержденное ПТЭО проекта </v>
          </cell>
          <cell r="P209" t="str">
            <v>Постановление Президента Республики Узбекистан от 15.12.2010 г. №ПП-1442,от 17.11.2014 г. №ПП-2264</v>
          </cell>
        </row>
        <row r="210">
          <cell r="E210" t="str">
            <v>собственные средства</v>
          </cell>
          <cell r="F210">
            <v>8.8400000000000034</v>
          </cell>
          <cell r="G210">
            <v>7.5400000000000027</v>
          </cell>
          <cell r="H210">
            <v>0.5</v>
          </cell>
          <cell r="I210">
            <v>1.5</v>
          </cell>
          <cell r="J210">
            <v>5.54</v>
          </cell>
        </row>
        <row r="211">
          <cell r="E211" t="str">
            <v>иностранные кредиты под гарантию Правительства</v>
          </cell>
          <cell r="F211">
            <v>30.93</v>
          </cell>
          <cell r="G211">
            <v>30.63</v>
          </cell>
          <cell r="H211">
            <v>1</v>
          </cell>
          <cell r="I211">
            <v>9.19</v>
          </cell>
          <cell r="J211">
            <v>20.440000000000001</v>
          </cell>
        </row>
        <row r="212">
          <cell r="A212" t="str">
            <v xml:space="preserve">Модернизация  УП "Каскад Кадиринских ГЭС" (ГЭС-3) </v>
          </cell>
          <cell r="B212" t="str">
            <v>увеличение мощности ГЭС с 13,2 до 15,34 МВт</v>
          </cell>
          <cell r="C212" t="str">
            <v>2013-2017 гг.</v>
          </cell>
          <cell r="D212" t="str">
            <v xml:space="preserve">ИБР </v>
          </cell>
          <cell r="E212" t="str">
            <v>Всего</v>
          </cell>
          <cell r="F212">
            <v>52.57</v>
          </cell>
          <cell r="G212">
            <v>50.17</v>
          </cell>
          <cell r="H212">
            <v>2</v>
          </cell>
          <cell r="I212">
            <v>14.49</v>
          </cell>
          <cell r="J212">
            <v>33.68</v>
          </cell>
          <cell r="O212" t="str">
            <v xml:space="preserve">Имеется утвержденное ПТЭО проекта </v>
          </cell>
          <cell r="P212" t="str">
            <v>Постановление Президента Республики Узбекистан от 15.12.2010 г. №ПП-1442,от 17.11.2014 г. №ПП-2264</v>
          </cell>
        </row>
        <row r="213">
          <cell r="E213" t="str">
            <v>собственные средства</v>
          </cell>
          <cell r="F213">
            <v>7.4299999999999988</v>
          </cell>
          <cell r="G213">
            <v>5.23</v>
          </cell>
          <cell r="H213">
            <v>0.5</v>
          </cell>
          <cell r="I213">
            <v>1.01</v>
          </cell>
          <cell r="J213">
            <v>3.7200000000000006</v>
          </cell>
        </row>
        <row r="214">
          <cell r="E214" t="str">
            <v>иностранные кредиты под гарантию Правительства</v>
          </cell>
          <cell r="F214">
            <v>45.14</v>
          </cell>
          <cell r="G214">
            <v>44.94</v>
          </cell>
          <cell r="H214">
            <v>1.5</v>
          </cell>
          <cell r="I214">
            <v>13.48</v>
          </cell>
          <cell r="J214">
            <v>29.959999999999997</v>
          </cell>
        </row>
        <row r="215">
          <cell r="A215" t="str">
            <v xml:space="preserve">Модернизация "Каскад Шахриханских ГЭС" (ГЭС-ЮФК-2) </v>
          </cell>
          <cell r="B215" t="str">
            <v>увеличение мощности с 3,8 МВт до 7,05 МВт</v>
          </cell>
          <cell r="C215" t="str">
            <v>2013-2017 гг.</v>
          </cell>
          <cell r="D215" t="str">
            <v xml:space="preserve">ИБР </v>
          </cell>
          <cell r="E215" t="str">
            <v>Всего</v>
          </cell>
          <cell r="F215">
            <v>20.53</v>
          </cell>
          <cell r="G215">
            <v>20.079999999999998</v>
          </cell>
          <cell r="H215">
            <v>1.3</v>
          </cell>
          <cell r="I215">
            <v>5.46</v>
          </cell>
          <cell r="J215">
            <v>13.32</v>
          </cell>
          <cell r="O215" t="str">
            <v xml:space="preserve">Имеется утвержденное ПТЭО проекта </v>
          </cell>
          <cell r="P215" t="str">
            <v>Постановление Президента Республики Узбекистан от 15.12.2010 г. №ПП-1442,от 17.11.2014 г. №ПП-2264</v>
          </cell>
        </row>
        <row r="216">
          <cell r="E216" t="str">
            <v>собственные средства</v>
          </cell>
          <cell r="F216">
            <v>5.56</v>
          </cell>
          <cell r="G216">
            <v>5.26</v>
          </cell>
          <cell r="H216">
            <v>0.5</v>
          </cell>
          <cell r="I216">
            <v>1.01</v>
          </cell>
          <cell r="J216">
            <v>3.75</v>
          </cell>
        </row>
        <row r="217">
          <cell r="E217" t="str">
            <v>иностранные кредиты под гарантию Правительства</v>
          </cell>
          <cell r="F217">
            <v>14.97</v>
          </cell>
          <cell r="G217">
            <v>14.82</v>
          </cell>
          <cell r="H217">
            <v>0.8</v>
          </cell>
          <cell r="I217">
            <v>4.45</v>
          </cell>
          <cell r="J217">
            <v>9.57</v>
          </cell>
        </row>
        <row r="218">
          <cell r="A218"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Бухарской, Джизакской и Самаркандской областей Республики Узбекистан</v>
          </cell>
          <cell r="B218" t="str">
            <v>19 590 млн.кВт.ч. установка  1,0 млн точек учета</v>
          </cell>
          <cell r="C218" t="str">
            <v>2012-2016 гг.</v>
          </cell>
          <cell r="D218" t="str">
            <v xml:space="preserve">АБР </v>
          </cell>
          <cell r="E218" t="str">
            <v>Всего</v>
          </cell>
          <cell r="F218">
            <v>207.43</v>
          </cell>
          <cell r="G218">
            <v>100</v>
          </cell>
          <cell r="H218">
            <v>72</v>
          </cell>
          <cell r="I218">
            <v>28</v>
          </cell>
          <cell r="J218">
            <v>0</v>
          </cell>
          <cell r="O218" t="str">
            <v xml:space="preserve">Имеется утвержденное ТЭО проекта </v>
          </cell>
          <cell r="P218" t="str">
            <v>Постановления Президента Республики Узбекистан от 14.02.2012 г. №ПП-1705,от 02.08.2012г. №ПП-1795,</v>
          </cell>
        </row>
        <row r="219">
          <cell r="E219" t="str">
            <v>бюджетные средства</v>
          </cell>
          <cell r="F219">
            <v>32.200000000000003</v>
          </cell>
          <cell r="H219">
            <v>0</v>
          </cell>
        </row>
        <row r="220">
          <cell r="E220" t="str">
            <v>собственные средства</v>
          </cell>
          <cell r="F220">
            <v>25.23</v>
          </cell>
          <cell r="H220">
            <v>0</v>
          </cell>
        </row>
        <row r="221">
          <cell r="E221" t="str">
            <v>иностранные кредиты под гарантию Правительства</v>
          </cell>
          <cell r="F221">
            <v>150</v>
          </cell>
          <cell r="G221">
            <v>100</v>
          </cell>
          <cell r="H221">
            <v>72</v>
          </cell>
          <cell r="I221">
            <v>28</v>
          </cell>
          <cell r="J221">
            <v>0</v>
          </cell>
        </row>
        <row r="222">
          <cell r="A222"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города Ташкента, Ташкентской и Сырдарьинской областей Республики Узбекистан</v>
          </cell>
          <cell r="B222" t="str">
            <v>установка приборов учета э/э (бытовых-746 698 шт. и юридических лиц-35 331 шт.) -установка средств передачи данных  в 38 ЭСП;-установка центров сбора и обработки данных в 3 ПТЭС.</v>
          </cell>
          <cell r="C222" t="str">
            <v>2013-2016 гг.</v>
          </cell>
          <cell r="D222" t="str">
            <v xml:space="preserve">Всемирный банк </v>
          </cell>
          <cell r="E222" t="str">
            <v>Всего</v>
          </cell>
          <cell r="F222">
            <v>323.7</v>
          </cell>
          <cell r="G222">
            <v>167.74</v>
          </cell>
          <cell r="H222">
            <v>21</v>
          </cell>
          <cell r="I222">
            <v>146.74</v>
          </cell>
          <cell r="J222">
            <v>0</v>
          </cell>
          <cell r="O222" t="str">
            <v xml:space="preserve">Имеется утвержденное ТЭО проекта </v>
          </cell>
          <cell r="P222" t="str">
            <v>Постановление Президента Республики Узбекистан от 26.03.2013 г. №ПП-1941</v>
          </cell>
        </row>
        <row r="223">
          <cell r="E223" t="str">
            <v>бюджетные средства</v>
          </cell>
          <cell r="F223">
            <v>90.4</v>
          </cell>
          <cell r="H223">
            <v>0</v>
          </cell>
        </row>
        <row r="224">
          <cell r="E224" t="str">
            <v>собственные средства</v>
          </cell>
          <cell r="F224">
            <v>53.3</v>
          </cell>
          <cell r="G224">
            <v>34.25</v>
          </cell>
          <cell r="H224">
            <v>0</v>
          </cell>
          <cell r="I224">
            <v>34.25</v>
          </cell>
        </row>
        <row r="225">
          <cell r="E225" t="str">
            <v>иностранные кредиты под гарантию Правительства</v>
          </cell>
          <cell r="F225">
            <v>180</v>
          </cell>
          <cell r="G225">
            <v>133.49</v>
          </cell>
          <cell r="H225">
            <v>21</v>
          </cell>
          <cell r="I225">
            <v>112.49000000000001</v>
          </cell>
        </row>
        <row r="226">
          <cell r="A226" t="str">
            <v>Реконструкция ПС Мангит со строительством ВЛ 110кВ Каратау-Магнит</v>
          </cell>
          <cell r="B226" t="str">
            <v>26,3 км</v>
          </cell>
          <cell r="C226" t="str">
            <v>2014-2015 гг.</v>
          </cell>
          <cell r="D226" t="str">
            <v>не требуется</v>
          </cell>
          <cell r="E226" t="str">
            <v>Всего</v>
          </cell>
          <cell r="F226">
            <v>0.84</v>
          </cell>
          <cell r="G226">
            <v>0.41</v>
          </cell>
          <cell r="H226">
            <v>0.41</v>
          </cell>
          <cell r="I226">
            <v>0</v>
          </cell>
          <cell r="J226">
            <v>0</v>
          </cell>
          <cell r="O226" t="str">
            <v>Имеется разработанный рабочий проект</v>
          </cell>
          <cell r="P226" t="str">
            <v>Протокол Кабинета Министров от 12.04.2013 г. №109,Постановления Президента Республики Узбекистан от 17.11.2014 г. №ПП-2264</v>
          </cell>
        </row>
        <row r="227">
          <cell r="E227" t="str">
            <v>собственные средства</v>
          </cell>
          <cell r="F227">
            <v>0.84</v>
          </cell>
          <cell r="G227">
            <v>0.41</v>
          </cell>
          <cell r="H227">
            <v>0.41</v>
          </cell>
        </row>
        <row r="228">
          <cell r="A228" t="str">
            <v>Модернизация и замена устаревшего оборудования на подстанциях энергосистемы</v>
          </cell>
          <cell r="B228" t="str">
            <v>объект замена устаревшего оборудован.</v>
          </cell>
          <cell r="C228" t="str">
            <v>2014-2017 гг.</v>
          </cell>
          <cell r="D228" t="str">
            <v xml:space="preserve">Всемирный банк </v>
          </cell>
          <cell r="E228" t="str">
            <v>Всего</v>
          </cell>
          <cell r="F228">
            <v>166.25</v>
          </cell>
          <cell r="G228">
            <v>156.25</v>
          </cell>
          <cell r="H228">
            <v>10</v>
          </cell>
          <cell r="I228">
            <v>80.400000000000006</v>
          </cell>
          <cell r="J228">
            <v>65.849999999999994</v>
          </cell>
          <cell r="O228" t="str">
            <v>Имеется разработанное ПТЭО проекта</v>
          </cell>
          <cell r="P228" t="str">
            <v>Постановления Президента Республики Узбекистан от 17.11.2014 г. №ПП-2264Письмо ГАК "Узбекэнерго" от 04.06.2013г. №МХ-01-21/2128</v>
          </cell>
        </row>
        <row r="229">
          <cell r="E229" t="str">
            <v>собственные средства</v>
          </cell>
          <cell r="F229">
            <v>12.25</v>
          </cell>
          <cell r="G229">
            <v>12.25</v>
          </cell>
          <cell r="H229">
            <v>0</v>
          </cell>
          <cell r="I229">
            <v>2</v>
          </cell>
          <cell r="J229">
            <v>10.25</v>
          </cell>
        </row>
        <row r="230">
          <cell r="E230" t="str">
            <v>ФРРУз</v>
          </cell>
          <cell r="F230">
            <v>65</v>
          </cell>
          <cell r="G230">
            <v>55</v>
          </cell>
          <cell r="H230">
            <v>4</v>
          </cell>
          <cell r="I230">
            <v>25</v>
          </cell>
          <cell r="J230">
            <v>26</v>
          </cell>
        </row>
        <row r="231">
          <cell r="E231" t="str">
            <v>иностранные кредиты под гарантию Правительства</v>
          </cell>
          <cell r="F231">
            <v>89</v>
          </cell>
          <cell r="G231">
            <v>89</v>
          </cell>
          <cell r="H231">
            <v>6</v>
          </cell>
          <cell r="I231">
            <v>53.4</v>
          </cell>
          <cell r="J231">
            <v>29.6</v>
          </cell>
        </row>
        <row r="232">
          <cell r="A232" t="str">
            <v>Строительство опытной ветроэнергоустановки</v>
          </cell>
          <cell r="B232" t="str">
            <v>0,75 МВт</v>
          </cell>
          <cell r="C232" t="str">
            <v>2016-2018 гг.</v>
          </cell>
          <cell r="D232" t="str">
            <v>не требуется</v>
          </cell>
          <cell r="E232" t="str">
            <v>Всего</v>
          </cell>
          <cell r="F232">
            <v>1.9</v>
          </cell>
          <cell r="G232">
            <v>1.9</v>
          </cell>
          <cell r="H232">
            <v>0</v>
          </cell>
          <cell r="I232">
            <v>0.5</v>
          </cell>
          <cell r="J232">
            <v>0.6</v>
          </cell>
          <cell r="K232">
            <v>0.8</v>
          </cell>
          <cell r="O232" t="str">
            <v>Имеется разработанный рабочий проект</v>
          </cell>
          <cell r="P232" t="str">
            <v>Постановление Президента Республики Узбекистан от 15.12.2010г. № ПП 1442</v>
          </cell>
        </row>
        <row r="233">
          <cell r="E233" t="str">
            <v>собственные средства</v>
          </cell>
          <cell r="F233">
            <v>1.9</v>
          </cell>
          <cell r="G233">
            <v>1.9</v>
          </cell>
          <cell r="I233">
            <v>0.5</v>
          </cell>
          <cell r="J233">
            <v>0.6</v>
          </cell>
          <cell r="K233">
            <v>0.8</v>
          </cell>
        </row>
        <row r="234">
          <cell r="A234" t="str">
            <v>Строительство ВЛ 220 кВ Тахиаташская ТЭС-ПС Берунийс ПП-В-1 сооружением ПП-220 кВ в районе ПС В-1, реконструкцией распределительных устройств 220 кВ ПС Беруни и Тахиаташской ТЭС</v>
          </cell>
          <cell r="B234" t="str">
            <v>ВЛ-220 кВ -327 км</v>
          </cell>
          <cell r="C234" t="str">
            <v>2016-2019 гг.</v>
          </cell>
          <cell r="D234" t="str">
            <v>Прорабатывается с МФИ</v>
          </cell>
          <cell r="E234" t="str">
            <v>Всего</v>
          </cell>
          <cell r="F234">
            <v>109.13</v>
          </cell>
          <cell r="G234">
            <v>109.13</v>
          </cell>
          <cell r="H234">
            <v>0</v>
          </cell>
          <cell r="I234">
            <v>4.04</v>
          </cell>
          <cell r="J234">
            <v>7.42</v>
          </cell>
          <cell r="K234">
            <v>55.7</v>
          </cell>
          <cell r="L234">
            <v>41.97</v>
          </cell>
          <cell r="O234" t="str">
            <v>Требуется разработка ПТЭО проекта</v>
          </cell>
          <cell r="P234" t="str">
            <v>Протокол №115 заседания Межведомственного совета при Кабинете Министров от 07.01.2014г. №02-02/1-191</v>
          </cell>
        </row>
        <row r="235">
          <cell r="E235" t="str">
            <v>собственные средства</v>
          </cell>
          <cell r="F235">
            <v>75.3</v>
          </cell>
          <cell r="G235">
            <v>75.3</v>
          </cell>
          <cell r="H235">
            <v>0</v>
          </cell>
          <cell r="I235">
            <v>4.04</v>
          </cell>
          <cell r="J235">
            <v>4.04</v>
          </cell>
          <cell r="K235">
            <v>25.25</v>
          </cell>
          <cell r="L235">
            <v>41.97</v>
          </cell>
        </row>
        <row r="236">
          <cell r="E236" t="str">
            <v>иностранные кредиты под гарантию Правительства</v>
          </cell>
          <cell r="F236">
            <v>33.83</v>
          </cell>
          <cell r="G236">
            <v>33.83</v>
          </cell>
          <cell r="H236">
            <v>0</v>
          </cell>
          <cell r="I236">
            <v>0</v>
          </cell>
          <cell r="J236">
            <v>3.38</v>
          </cell>
          <cell r="K236">
            <v>30.45</v>
          </cell>
        </row>
        <row r="237">
          <cell r="A237" t="str">
            <v>Строительство ПС 500 кВ "Элликкалъа" с ВЛ 500 кВ от ПС Каракуль и ВЛ 220 кВ до ПС Беруни и ПС В-1</v>
          </cell>
          <cell r="B237" t="str">
            <v xml:space="preserve">2х3х167 МВАВсего ВЛ 525 км (365 км ВЛ-500 кВ,160 км ВЛ-220 кВ)       </v>
          </cell>
          <cell r="C237" t="str">
            <v>2016-2019 гг.</v>
          </cell>
          <cell r="D237" t="str">
            <v>Прорабатывается с МФИ</v>
          </cell>
          <cell r="E237" t="str">
            <v>Всего</v>
          </cell>
          <cell r="F237">
            <v>281.05</v>
          </cell>
          <cell r="G237">
            <v>280.75</v>
          </cell>
          <cell r="H237">
            <v>0</v>
          </cell>
          <cell r="I237">
            <v>2</v>
          </cell>
          <cell r="J237">
            <v>1.31</v>
          </cell>
          <cell r="K237">
            <v>74.490000000000009</v>
          </cell>
          <cell r="L237">
            <v>202.95000000000002</v>
          </cell>
          <cell r="O237" t="str">
            <v>Требуется разработка ПТЭО проекта</v>
          </cell>
          <cell r="P237" t="str">
            <v>Протокол №115 заседания Межведомственного совета при Кабинете Министров от 07.01.2014г. №02-02/1-191</v>
          </cell>
        </row>
        <row r="238">
          <cell r="E238" t="str">
            <v>собственные средства</v>
          </cell>
          <cell r="F238">
            <v>70.3</v>
          </cell>
          <cell r="G238">
            <v>70.3</v>
          </cell>
          <cell r="H238">
            <v>0</v>
          </cell>
          <cell r="I238">
            <v>0</v>
          </cell>
          <cell r="J238">
            <v>0.81</v>
          </cell>
          <cell r="K238">
            <v>34.340000000000003</v>
          </cell>
          <cell r="L238">
            <v>35.15</v>
          </cell>
        </row>
        <row r="239">
          <cell r="E239" t="str">
            <v>иностранные кредиты под гарантию Правительства</v>
          </cell>
          <cell r="F239">
            <v>210.75</v>
          </cell>
          <cell r="G239">
            <v>210.45</v>
          </cell>
          <cell r="H239">
            <v>0</v>
          </cell>
          <cell r="I239">
            <v>2</v>
          </cell>
          <cell r="J239">
            <v>0.5</v>
          </cell>
          <cell r="K239">
            <v>40.15</v>
          </cell>
          <cell r="L239">
            <v>167.8</v>
          </cell>
        </row>
        <row r="240">
          <cell r="A240" t="str">
            <v>Строительство новой ГЭС-1 УП "Каскад Ташкентских ГЭС"</v>
          </cell>
          <cell r="B240" t="str">
            <v>Увеличение мощности  ГЭС на 4 МВт (с 2 МВт до 6 МВт)</v>
          </cell>
          <cell r="C240" t="str">
            <v>2016-2018 гг.</v>
          </cell>
          <cell r="D240" t="str">
            <v>Прорабатывается с МФИ</v>
          </cell>
          <cell r="E240" t="str">
            <v>Всего</v>
          </cell>
          <cell r="F240">
            <v>28.55</v>
          </cell>
          <cell r="G240">
            <v>28.55</v>
          </cell>
          <cell r="H240">
            <v>0</v>
          </cell>
          <cell r="I240">
            <v>0.45</v>
          </cell>
          <cell r="J240">
            <v>2.21</v>
          </cell>
          <cell r="K240">
            <v>25.89</v>
          </cell>
          <cell r="O240" t="str">
            <v>ПТЭО проекта на стадии разработки</v>
          </cell>
          <cell r="P240" t="str">
            <v>Протокол №115 заседания Межведомственного совета при Кабинете Министров от 07.01.2014г. №02-02/1-191</v>
          </cell>
        </row>
        <row r="241">
          <cell r="E241" t="str">
            <v>собственные средства</v>
          </cell>
          <cell r="F241">
            <v>8.5500000000000007</v>
          </cell>
          <cell r="G241">
            <v>8.5500000000000007</v>
          </cell>
          <cell r="H241">
            <v>0</v>
          </cell>
          <cell r="I241">
            <v>0.45</v>
          </cell>
          <cell r="J241">
            <v>1.71</v>
          </cell>
          <cell r="K241">
            <v>6.3900000000000015</v>
          </cell>
        </row>
        <row r="242">
          <cell r="E242" t="str">
            <v>иностранные кредиты под гарантию Правительства</v>
          </cell>
          <cell r="F242">
            <v>20</v>
          </cell>
          <cell r="G242">
            <v>20</v>
          </cell>
          <cell r="H242">
            <v>0</v>
          </cell>
          <cell r="I242">
            <v>0</v>
          </cell>
          <cell r="J242">
            <v>0.5</v>
          </cell>
          <cell r="K242">
            <v>19.5</v>
          </cell>
        </row>
        <row r="243">
          <cell r="A243" t="str">
            <v xml:space="preserve">Строительство ЛЭП 220 кВ Тахиаташская ТЭС-ПС Хорезм - н/п Сарымай (Хорезмская область) </v>
          </cell>
          <cell r="B243" t="str">
            <v>ВЛ-220 кВ 318 км</v>
          </cell>
          <cell r="C243" t="str">
            <v>2016-2019 гг.</v>
          </cell>
          <cell r="D243" t="str">
            <v>Прорабатывается с МФИ</v>
          </cell>
          <cell r="E243" t="str">
            <v>Всего</v>
          </cell>
          <cell r="F243">
            <v>191</v>
          </cell>
          <cell r="G243">
            <v>191</v>
          </cell>
          <cell r="H243">
            <v>0</v>
          </cell>
          <cell r="I243">
            <v>14.5</v>
          </cell>
          <cell r="J243">
            <v>10.5</v>
          </cell>
          <cell r="K243">
            <v>44</v>
          </cell>
          <cell r="L243">
            <v>122</v>
          </cell>
          <cell r="O243" t="str">
            <v>Требуется разработка ПТЭО проекта</v>
          </cell>
          <cell r="P243" t="str">
            <v>Протокол №115 заседания Межведомственного совета при Кабинете Министров от 07.01.2014г. №02-02/1-191</v>
          </cell>
        </row>
        <row r="244">
          <cell r="E244" t="str">
            <v>собственные средства</v>
          </cell>
          <cell r="F244">
            <v>51</v>
          </cell>
          <cell r="G244">
            <v>51</v>
          </cell>
          <cell r="H244">
            <v>0</v>
          </cell>
          <cell r="I244">
            <v>0</v>
          </cell>
          <cell r="J244">
            <v>0.5</v>
          </cell>
          <cell r="K244">
            <v>14</v>
          </cell>
          <cell r="L244">
            <v>36.5</v>
          </cell>
        </row>
        <row r="245">
          <cell r="E245" t="str">
            <v>иностранные кредиты под гарантию Правительства</v>
          </cell>
          <cell r="F245">
            <v>140</v>
          </cell>
          <cell r="G245">
            <v>140</v>
          </cell>
          <cell r="H245">
            <v>0</v>
          </cell>
          <cell r="I245">
            <v>14.5</v>
          </cell>
          <cell r="J245">
            <v>10</v>
          </cell>
          <cell r="K245">
            <v>30</v>
          </cell>
          <cell r="L245">
            <v>85.5</v>
          </cell>
        </row>
        <row r="246">
          <cell r="A246" t="str">
            <v>Организация производства электронных счетчиков для автоматизированных систем контроля и учета электроэнергии</v>
          </cell>
          <cell r="B246" t="str">
            <v>700 тыс.шт.</v>
          </cell>
          <cell r="C246" t="str">
            <v>2015-2016 гг.</v>
          </cell>
          <cell r="D246" t="str">
            <v>не требуется</v>
          </cell>
          <cell r="E246" t="str">
            <v>Всего</v>
          </cell>
          <cell r="F246">
            <v>3</v>
          </cell>
          <cell r="G246">
            <v>3</v>
          </cell>
          <cell r="H246">
            <v>0</v>
          </cell>
          <cell r="I246">
            <v>3</v>
          </cell>
          <cell r="J246">
            <v>0</v>
          </cell>
          <cell r="O246" t="str">
            <v>Имеется разработанный бизнес-план проекта</v>
          </cell>
          <cell r="P246" t="str">
            <v>Постановление Президента № ПП-1639 от 10.11.2011г.</v>
          </cell>
        </row>
        <row r="247">
          <cell r="E247" t="str">
            <v>собственные средства</v>
          </cell>
          <cell r="F247">
            <v>3</v>
          </cell>
          <cell r="G247">
            <v>3</v>
          </cell>
          <cell r="H247">
            <v>0</v>
          </cell>
          <cell r="I247">
            <v>3</v>
          </cell>
          <cell r="J247">
            <v>0</v>
          </cell>
        </row>
        <row r="248">
          <cell r="A248" t="str">
            <v>Организация производства полимерных изоляторов  на территории СИЗ Джизак.</v>
          </cell>
          <cell r="B248" t="str">
            <v>Определяется</v>
          </cell>
          <cell r="C248" t="str">
            <v>2015-2016 гг.</v>
          </cell>
          <cell r="D248" t="str">
            <v>“Shenjen Silver Star Power Elektronik Compani Limeted” (КНР)</v>
          </cell>
          <cell r="E248" t="str">
            <v>Всего</v>
          </cell>
          <cell r="F248">
            <v>5</v>
          </cell>
          <cell r="G248">
            <v>5</v>
          </cell>
          <cell r="H248">
            <v>0</v>
          </cell>
          <cell r="I248">
            <v>5</v>
          </cell>
          <cell r="J248">
            <v>0</v>
          </cell>
          <cell r="O248" t="str">
            <v>Бизнес-план проекта на стадии разработки</v>
          </cell>
          <cell r="P248" t="str">
            <v>Постановление Президента № ПП-1639 от 10.11.2011г.</v>
          </cell>
        </row>
        <row r="249">
          <cell r="E249" t="str">
            <v>собственные средства</v>
          </cell>
          <cell r="F249">
            <v>2.5</v>
          </cell>
          <cell r="G249">
            <v>2.5</v>
          </cell>
          <cell r="H249">
            <v>0</v>
          </cell>
          <cell r="I249">
            <v>2.5</v>
          </cell>
          <cell r="J249">
            <v>0</v>
          </cell>
        </row>
        <row r="250">
          <cell r="E250" t="str">
            <v>иностранные кредиты под гарантию Правительства</v>
          </cell>
          <cell r="F250">
            <v>2.5</v>
          </cell>
          <cell r="G250">
            <v>2.5</v>
          </cell>
          <cell r="H250">
            <v>0</v>
          </cell>
          <cell r="I250">
            <v>2.5</v>
          </cell>
          <cell r="J250">
            <v>0</v>
          </cell>
        </row>
        <row r="251">
          <cell r="A251" t="str">
            <v>Модернизация и обновление низковольтных электрических сетей в Бухарской, Самаркандской и Джизакской  областеей</v>
          </cell>
          <cell r="B251" t="str">
            <v>ВЛ -2378,8км,КЛ-13,6 км ,ТП 177 шт. ВЛ-3185 км,КЛ-18,6 км, ТП-520 шт.    ВЛ-1035 км ,КЛ-8,8км ,ТП 109 шт.</v>
          </cell>
          <cell r="C251" t="str">
            <v>2016-2021 гг.</v>
          </cell>
          <cell r="D251" t="str">
            <v>Прорабатывается с ФАР</v>
          </cell>
          <cell r="E251" t="str">
            <v>Всего</v>
          </cell>
          <cell r="F251">
            <v>200</v>
          </cell>
          <cell r="G251">
            <v>200</v>
          </cell>
          <cell r="H251">
            <v>0</v>
          </cell>
          <cell r="I251">
            <v>23.6</v>
          </cell>
          <cell r="J251">
            <v>6.5</v>
          </cell>
          <cell r="K251">
            <v>16.5</v>
          </cell>
          <cell r="L251">
            <v>27</v>
          </cell>
          <cell r="M251">
            <v>68.900000000000006</v>
          </cell>
          <cell r="O251" t="str">
            <v>Требуется разработка ПТЭО проекта</v>
          </cell>
          <cell r="P251" t="str">
            <v>Протокол №115 заседания Межведомственного совета при Кабинете Министров от 07.01.2014г.№02-02/1-191</v>
          </cell>
        </row>
        <row r="252">
          <cell r="E252" t="str">
            <v>собственные средства</v>
          </cell>
          <cell r="F252">
            <v>123</v>
          </cell>
          <cell r="G252">
            <v>123</v>
          </cell>
          <cell r="H252">
            <v>0</v>
          </cell>
          <cell r="I252">
            <v>0.5</v>
          </cell>
          <cell r="J252">
            <v>1.5</v>
          </cell>
          <cell r="K252">
            <v>6.5</v>
          </cell>
          <cell r="L252">
            <v>7</v>
          </cell>
          <cell r="M252">
            <v>50</v>
          </cell>
        </row>
        <row r="253">
          <cell r="E253" t="str">
            <v>иностранные кредиты под гарантию Правительства</v>
          </cell>
          <cell r="F253">
            <v>77</v>
          </cell>
          <cell r="G253">
            <v>77</v>
          </cell>
          <cell r="H253">
            <v>0</v>
          </cell>
          <cell r="I253">
            <v>23.1</v>
          </cell>
          <cell r="J253">
            <v>5</v>
          </cell>
          <cell r="K253">
            <v>10</v>
          </cell>
          <cell r="L253">
            <v>20</v>
          </cell>
          <cell r="M253">
            <v>18.899999999999999</v>
          </cell>
        </row>
        <row r="254">
          <cell r="A254" t="str">
            <v>Модернизация и обновление низковольтных электрических сетей в г.Ташкент, Ташкентской и Сырдарьинской областях</v>
          </cell>
          <cell r="B254" t="str">
            <v xml:space="preserve">ВЛ -42,6км,КЛ-81,4 км,ВЛ-2306,3 км,КЛ-53,7 км, ТП-506 шт. ВЛ-497 км ,КЛ-5,4т км ,ТП 219 шт.          </v>
          </cell>
          <cell r="C254" t="str">
            <v>2016-2021 гг.</v>
          </cell>
          <cell r="D254" t="str">
            <v>Прорабатывается с Всемирным банком</v>
          </cell>
          <cell r="E254" t="str">
            <v>Всего</v>
          </cell>
          <cell r="F254">
            <v>101.68</v>
          </cell>
          <cell r="G254">
            <v>101.68</v>
          </cell>
          <cell r="H254">
            <v>0</v>
          </cell>
          <cell r="I254">
            <v>5.68</v>
          </cell>
          <cell r="J254">
            <v>6.5</v>
          </cell>
          <cell r="K254">
            <v>33.409999999999997</v>
          </cell>
          <cell r="L254">
            <v>2.5</v>
          </cell>
          <cell r="M254">
            <v>30</v>
          </cell>
          <cell r="O254" t="str">
            <v>Требуется разработка ТЭО проекта</v>
          </cell>
          <cell r="P254" t="str">
            <v>Протокол №115 заседания Межведомственного совета при Кабинете Министров от 07.01.2014г.№02-02/1-191</v>
          </cell>
        </row>
        <row r="255">
          <cell r="E255" t="str">
            <v>собственные средства</v>
          </cell>
          <cell r="F255">
            <v>61</v>
          </cell>
          <cell r="G255">
            <v>61</v>
          </cell>
          <cell r="H255">
            <v>0</v>
          </cell>
          <cell r="I255">
            <v>1.41</v>
          </cell>
          <cell r="J255">
            <v>1.5</v>
          </cell>
          <cell r="K255">
            <v>2</v>
          </cell>
          <cell r="L255">
            <v>2.5</v>
          </cell>
          <cell r="M255">
            <v>30</v>
          </cell>
        </row>
        <row r="256">
          <cell r="E256" t="str">
            <v>иностранные кредиты под гарантию Правительства</v>
          </cell>
          <cell r="F256">
            <v>40.68</v>
          </cell>
          <cell r="G256">
            <v>40.68</v>
          </cell>
          <cell r="H256">
            <v>0</v>
          </cell>
          <cell r="I256">
            <v>4.2699999999999996</v>
          </cell>
          <cell r="J256">
            <v>5</v>
          </cell>
          <cell r="K256">
            <v>31.409999999999997</v>
          </cell>
        </row>
        <row r="257">
          <cell r="A257" t="str">
            <v>Модернизация и обновление низковольтных электрических сетей в Республике Rаракалпакстан, Навоийской, Хорезмской и Сурхандарьинской  областях</v>
          </cell>
          <cell r="B257" t="str">
            <v>ВЛ-692,1 км,КЛ-10 км, ТП-144 шт.      ВЛ-1536,3 км , КЛ-1,7 км ,ТП-122 шт.    ВЛ-922,1 км, КЛ-8,4 км ,ТП-212 шт.</v>
          </cell>
          <cell r="C257" t="str">
            <v>2016-2021 гг.</v>
          </cell>
          <cell r="D257" t="str">
            <v>Прорабатывается с ИБР</v>
          </cell>
          <cell r="E257" t="str">
            <v>Всего</v>
          </cell>
          <cell r="F257">
            <v>220</v>
          </cell>
          <cell r="G257">
            <v>220</v>
          </cell>
          <cell r="H257">
            <v>0</v>
          </cell>
          <cell r="I257">
            <v>11.56</v>
          </cell>
          <cell r="J257">
            <v>13</v>
          </cell>
          <cell r="K257">
            <v>72</v>
          </cell>
          <cell r="L257">
            <v>3.5</v>
          </cell>
          <cell r="M257">
            <v>40</v>
          </cell>
          <cell r="O257" t="str">
            <v>Требуется разработка ПТЭО проекта</v>
          </cell>
          <cell r="P257" t="str">
            <v>Протокол №115 заседания Межведомственного совета при Кабинете Министров от 07.01.2014г.№02-02/1-191</v>
          </cell>
        </row>
        <row r="258">
          <cell r="E258" t="str">
            <v>собственные средства</v>
          </cell>
          <cell r="F258">
            <v>132</v>
          </cell>
          <cell r="G258">
            <v>132</v>
          </cell>
          <cell r="H258">
            <v>0</v>
          </cell>
          <cell r="I258">
            <v>2.56</v>
          </cell>
          <cell r="J258">
            <v>3</v>
          </cell>
          <cell r="K258">
            <v>3</v>
          </cell>
          <cell r="L258">
            <v>3.5</v>
          </cell>
          <cell r="M258">
            <v>40</v>
          </cell>
        </row>
        <row r="259">
          <cell r="E259" t="str">
            <v>иностранные кредиты под гарантию Правительства</v>
          </cell>
          <cell r="F259">
            <v>88</v>
          </cell>
          <cell r="G259">
            <v>88</v>
          </cell>
          <cell r="H259">
            <v>0</v>
          </cell>
          <cell r="I259">
            <v>9</v>
          </cell>
          <cell r="J259">
            <v>10</v>
          </cell>
          <cell r="K259">
            <v>69</v>
          </cell>
        </row>
        <row r="260">
          <cell r="A260" t="str">
            <v>Перевод энергоблоков № 6,7 Ново-Ангренской ТЭС на сжигание угля со строительством второй топливоподачи и 2-го угольного склада</v>
          </cell>
          <cell r="B260" t="str">
            <v>производство 7,4 млрд кВт-ч в год по ТЭС, высвобождение газа 495 млн куб.м.</v>
          </cell>
          <cell r="C260" t="str">
            <v>2016-2021 гг.</v>
          </cell>
          <cell r="D260" t="str">
            <v>Прорабатывается с МФИ</v>
          </cell>
          <cell r="E260" t="str">
            <v>Всего</v>
          </cell>
          <cell r="F260">
            <v>204.2</v>
          </cell>
          <cell r="G260">
            <v>204.2</v>
          </cell>
          <cell r="H260">
            <v>0</v>
          </cell>
          <cell r="I260">
            <v>13.22</v>
          </cell>
          <cell r="J260">
            <v>12.02</v>
          </cell>
          <cell r="K260">
            <v>28.080000000000002</v>
          </cell>
          <cell r="L260">
            <v>99.1</v>
          </cell>
          <cell r="O260" t="str">
            <v>ПТЭО проекта на стадии разработки</v>
          </cell>
          <cell r="P260" t="str">
            <v>Протокол №115 заседания Межведомственного совета при Кабинете Министров от 07.01.2014г.№02-02/1-191</v>
          </cell>
        </row>
        <row r="261">
          <cell r="E261" t="str">
            <v>собственные средства</v>
          </cell>
          <cell r="F261">
            <v>76</v>
          </cell>
          <cell r="G261">
            <v>76</v>
          </cell>
          <cell r="H261">
            <v>0</v>
          </cell>
          <cell r="I261">
            <v>0.4</v>
          </cell>
          <cell r="J261">
            <v>2.02</v>
          </cell>
          <cell r="K261">
            <v>6.8</v>
          </cell>
          <cell r="L261">
            <v>15</v>
          </cell>
        </row>
        <row r="262">
          <cell r="E262" t="str">
            <v>иностранные кредиты под гарантию Правительства</v>
          </cell>
          <cell r="F262">
            <v>128.19999999999999</v>
          </cell>
          <cell r="G262">
            <v>128.19999999999999</v>
          </cell>
          <cell r="H262">
            <v>0</v>
          </cell>
          <cell r="I262">
            <v>12.82</v>
          </cell>
          <cell r="J262">
            <v>10</v>
          </cell>
          <cell r="K262">
            <v>21.28</v>
          </cell>
          <cell r="L262">
            <v>84.1</v>
          </cell>
        </row>
        <row r="263">
          <cell r="A263" t="str">
            <v>Модернизация "Каскад Самаркандских ГЭС" (ГЭС-2Б)</v>
          </cell>
          <cell r="B263" t="str">
            <v>Увеличение мощности 4,7 МВт с 21,9МВт до  26,6 МВт</v>
          </cell>
          <cell r="C263" t="str">
            <v>2016-2018 гг.</v>
          </cell>
          <cell r="D263" t="str">
            <v>Прорабатывается с ИБР</v>
          </cell>
          <cell r="E263" t="str">
            <v>Всего</v>
          </cell>
          <cell r="F263">
            <v>54.879999999999995</v>
          </cell>
          <cell r="G263">
            <v>54.879999999999995</v>
          </cell>
          <cell r="H263">
            <v>0</v>
          </cell>
          <cell r="I263">
            <v>1.3900000000000001</v>
          </cell>
          <cell r="J263">
            <v>14.8</v>
          </cell>
          <cell r="K263">
            <v>38.69</v>
          </cell>
          <cell r="O263" t="str">
            <v>ПТЭО проекта на стадии разработки</v>
          </cell>
          <cell r="P263" t="str">
            <v>Протокол №115 заседания Межведомственного совета при Кабинете Министров от 07.01.2014г.№02-02/1-191</v>
          </cell>
        </row>
        <row r="264">
          <cell r="E264" t="str">
            <v>собственные средства</v>
          </cell>
          <cell r="F264">
            <v>17.88</v>
          </cell>
          <cell r="G264">
            <v>17.88</v>
          </cell>
          <cell r="H264">
            <v>0</v>
          </cell>
          <cell r="I264">
            <v>0.89</v>
          </cell>
          <cell r="J264">
            <v>3.7</v>
          </cell>
          <cell r="K264">
            <v>13.29</v>
          </cell>
        </row>
        <row r="265">
          <cell r="E265" t="str">
            <v>иностранные кредиты под гарантию Правительства</v>
          </cell>
          <cell r="F265">
            <v>37</v>
          </cell>
          <cell r="G265">
            <v>37</v>
          </cell>
          <cell r="H265">
            <v>0</v>
          </cell>
          <cell r="I265">
            <v>0.5</v>
          </cell>
          <cell r="J265">
            <v>11.1</v>
          </cell>
          <cell r="K265">
            <v>25.4</v>
          </cell>
        </row>
        <row r="266">
          <cell r="A266" t="str">
            <v xml:space="preserve">Модернизация "Каскад Шахриханских ГЭС" (ГЭС-ЮФК-1) </v>
          </cell>
          <cell r="B266" t="str">
            <v>Увеличение мощности на 0,8 МВт с 1,5 - 2,3 МВт</v>
          </cell>
          <cell r="C266" t="str">
            <v>2016-2018 гг.</v>
          </cell>
          <cell r="D266" t="str">
            <v>Прорабатывается с МФИ</v>
          </cell>
          <cell r="E266" t="str">
            <v>Всего</v>
          </cell>
          <cell r="F266">
            <v>16.98</v>
          </cell>
          <cell r="G266">
            <v>16.98</v>
          </cell>
          <cell r="H266">
            <v>0</v>
          </cell>
          <cell r="I266">
            <v>0.93</v>
          </cell>
          <cell r="J266">
            <v>4.9000000000000004</v>
          </cell>
          <cell r="K266">
            <v>11.15</v>
          </cell>
          <cell r="O266" t="str">
            <v>ПТЭО проекта на стадии разработки</v>
          </cell>
          <cell r="P266" t="str">
            <v>Протокол №115 заседания Межведомственного совета при Кабинете Министров от 07.01.2014г.№02-02/1-191</v>
          </cell>
        </row>
        <row r="267">
          <cell r="E267" t="str">
            <v>собственные средства</v>
          </cell>
          <cell r="F267">
            <v>4.9800000000000004</v>
          </cell>
          <cell r="G267">
            <v>4.9800000000000004</v>
          </cell>
          <cell r="H267">
            <v>0</v>
          </cell>
          <cell r="I267">
            <v>0.78</v>
          </cell>
          <cell r="J267">
            <v>1.3</v>
          </cell>
          <cell r="K267">
            <v>2.9000000000000004</v>
          </cell>
        </row>
        <row r="268">
          <cell r="E268" t="str">
            <v>иностранные кредиты под гарантию Правительства</v>
          </cell>
          <cell r="F268">
            <v>12</v>
          </cell>
          <cell r="G268">
            <v>12</v>
          </cell>
          <cell r="H268">
            <v>0</v>
          </cell>
          <cell r="I268">
            <v>0.15</v>
          </cell>
          <cell r="J268">
            <v>3.6</v>
          </cell>
          <cell r="K268">
            <v>8.25</v>
          </cell>
        </row>
        <row r="269">
          <cell r="A269" t="str">
            <v>Модернизация УП "Каскад Чирчикских ГЭС" (ГЭС-10)</v>
          </cell>
          <cell r="B269" t="str">
            <v>Увеличение мощности на 5 МВт с 24-29 МВт</v>
          </cell>
          <cell r="C269" t="str">
            <v>2016-2018 гг.</v>
          </cell>
          <cell r="D269" t="str">
            <v>Прорабатывается с ИБР</v>
          </cell>
          <cell r="E269" t="str">
            <v>Всего</v>
          </cell>
          <cell r="F269">
            <v>41.379999999999995</v>
          </cell>
          <cell r="G269">
            <v>41.379999999999995</v>
          </cell>
          <cell r="H269">
            <v>0</v>
          </cell>
          <cell r="I269">
            <v>2.33</v>
          </cell>
          <cell r="J269">
            <v>13.06</v>
          </cell>
          <cell r="K269">
            <v>25.99</v>
          </cell>
          <cell r="O269" t="str">
            <v>ПТЭО разработано</v>
          </cell>
          <cell r="P269" t="str">
            <v>Постановление Президента Республики Узбекистанот 15.12.2010г. №ПП-1442</v>
          </cell>
        </row>
        <row r="270">
          <cell r="E270" t="str">
            <v>собственные средства</v>
          </cell>
          <cell r="F270">
            <v>10.54</v>
          </cell>
          <cell r="G270">
            <v>10.54</v>
          </cell>
          <cell r="H270">
            <v>0</v>
          </cell>
          <cell r="I270">
            <v>1.83</v>
          </cell>
          <cell r="J270">
            <v>3.06</v>
          </cell>
          <cell r="K270">
            <v>5.6499999999999986</v>
          </cell>
        </row>
        <row r="271">
          <cell r="E271" t="str">
            <v>иностранные кредиты под гарантию Правительства</v>
          </cell>
          <cell r="F271">
            <v>30.84</v>
          </cell>
          <cell r="G271">
            <v>30.84</v>
          </cell>
          <cell r="H271">
            <v>0</v>
          </cell>
          <cell r="I271">
            <v>0.5</v>
          </cell>
          <cell r="J271">
            <v>10</v>
          </cell>
          <cell r="K271">
            <v>20.34</v>
          </cell>
        </row>
        <row r="272">
          <cell r="A272" t="str">
            <v>Внедрение автоматизированной системы контроля и учета электроэнергии - Фаза 2 (Андижанской, Наманганской,  Ферганской, Кашкадарьинской, Сурхандарьинской  области) *</v>
          </cell>
          <cell r="B272" t="str">
            <v>Установка современных приборов учета э/э в количестве 2501187 штук (522849 шт Андижан, 660782 шт Фергана, 456630 шт Наманган, 489523 Кашкадарья, 371403 Сурхандарья)</v>
          </cell>
          <cell r="C272" t="str">
            <v>2016-2019 гг.</v>
          </cell>
          <cell r="D272" t="str">
            <v>АБР,ИБР,ФРРУз</v>
          </cell>
          <cell r="E272" t="str">
            <v>Всего</v>
          </cell>
          <cell r="F272">
            <v>491</v>
          </cell>
          <cell r="G272">
            <v>491</v>
          </cell>
          <cell r="H272">
            <v>0</v>
          </cell>
          <cell r="I272">
            <v>50.730000000000004</v>
          </cell>
          <cell r="J272">
            <v>124.85</v>
          </cell>
          <cell r="K272">
            <v>129</v>
          </cell>
          <cell r="L272">
            <v>186.42000000000002</v>
          </cell>
          <cell r="O272" t="str">
            <v>ПТЭО проекта на стадии разработки</v>
          </cell>
          <cell r="P272" t="str">
            <v>Протокол №115 заседания Межведомственного совета при Кабинете Министров от 07.01.2014г.№02-02/1-191</v>
          </cell>
        </row>
        <row r="273">
          <cell r="E273" t="str">
            <v>собственные средства</v>
          </cell>
          <cell r="F273">
            <v>50</v>
          </cell>
          <cell r="G273">
            <v>50</v>
          </cell>
          <cell r="H273">
            <v>0</v>
          </cell>
          <cell r="I273">
            <v>1.23</v>
          </cell>
          <cell r="J273">
            <v>2.85</v>
          </cell>
          <cell r="K273">
            <v>4</v>
          </cell>
          <cell r="L273">
            <v>41.92</v>
          </cell>
        </row>
        <row r="274">
          <cell r="E274" t="str">
            <v>ФРРУз</v>
          </cell>
          <cell r="F274">
            <v>124</v>
          </cell>
          <cell r="G274">
            <v>124</v>
          </cell>
          <cell r="H274">
            <v>0</v>
          </cell>
          <cell r="I274">
            <v>21.6</v>
          </cell>
          <cell r="J274">
            <v>22</v>
          </cell>
          <cell r="K274">
            <v>20</v>
          </cell>
          <cell r="L274">
            <v>60.4</v>
          </cell>
        </row>
        <row r="275">
          <cell r="E275" t="str">
            <v>иностранные кредиты под гарантию Правительства</v>
          </cell>
          <cell r="F275">
            <v>317</v>
          </cell>
          <cell r="G275">
            <v>317</v>
          </cell>
          <cell r="H275">
            <v>0</v>
          </cell>
          <cell r="I275">
            <v>27.9</v>
          </cell>
          <cell r="J275">
            <v>100</v>
          </cell>
          <cell r="K275">
            <v>105</v>
          </cell>
          <cell r="L275">
            <v>84.100000000000023</v>
          </cell>
        </row>
        <row r="276">
          <cell r="A276"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Республики Каракалпакстан, Навоийской и Хорезмской областей</v>
          </cell>
          <cell r="B276" t="str">
            <v>Установка современных приборов учета э/э в количестве 820072 штук (297326 шт КК, 203894 шт Навоий, 318852 шт Хорезм)</v>
          </cell>
          <cell r="C276" t="str">
            <v>2015-2017 гг.</v>
          </cell>
          <cell r="D276" t="str">
            <v>Прорабатывается с ИБР</v>
          </cell>
          <cell r="E276" t="str">
            <v>Всего</v>
          </cell>
          <cell r="F276">
            <v>235.55599999999998</v>
          </cell>
          <cell r="G276">
            <v>235.55599999999998</v>
          </cell>
          <cell r="H276">
            <v>1</v>
          </cell>
          <cell r="I276">
            <v>234.55599999999998</v>
          </cell>
          <cell r="J276">
            <v>0</v>
          </cell>
          <cell r="K276">
            <v>0</v>
          </cell>
          <cell r="O276" t="str">
            <v xml:space="preserve">Имеется утвержденное ТЭО проекта </v>
          </cell>
          <cell r="P276" t="str">
            <v>Постановление Президента Республики Узбекистан  02.05.2014г. №ПП-2171,от 17.11.2014 г. №ПП-2264</v>
          </cell>
        </row>
        <row r="277">
          <cell r="E277" t="str">
            <v>собственные средства</v>
          </cell>
          <cell r="F277">
            <v>105.556</v>
          </cell>
          <cell r="G277">
            <v>105.556</v>
          </cell>
          <cell r="H277">
            <v>1</v>
          </cell>
          <cell r="I277">
            <v>104.556</v>
          </cell>
        </row>
        <row r="278">
          <cell r="E278" t="str">
            <v>иностранные кредиты под гарантию Правительства</v>
          </cell>
          <cell r="F278">
            <v>130</v>
          </cell>
          <cell r="G278">
            <v>130</v>
          </cell>
          <cell r="H278">
            <v>0</v>
          </cell>
          <cell r="I278">
            <v>130</v>
          </cell>
        </row>
        <row r="279">
          <cell r="A279" t="str">
            <v>Строительство новой парогазовой электростанции в составе двух ПГУ мощностью по 450 МВт в Сырдарьинской области (ТЗ  билан бир хил килиш керак)</v>
          </cell>
          <cell r="B279" t="str">
            <v>900 МВт</v>
          </cell>
          <cell r="C279" t="str">
            <v>2016-2019 гг.</v>
          </cell>
          <cell r="D279" t="str">
            <v>Прорабатывается с МФИ</v>
          </cell>
          <cell r="E279" t="str">
            <v>Всего</v>
          </cell>
          <cell r="F279">
            <v>910</v>
          </cell>
          <cell r="G279">
            <v>910</v>
          </cell>
          <cell r="H279">
            <v>0</v>
          </cell>
          <cell r="I279">
            <v>11</v>
          </cell>
          <cell r="J279">
            <v>122</v>
          </cell>
          <cell r="K279">
            <v>319</v>
          </cell>
          <cell r="L279">
            <v>458</v>
          </cell>
          <cell r="O279" t="str">
            <v>ПТЭО проекта на стадии разработки</v>
          </cell>
          <cell r="P279" t="str">
            <v>Поручение  Кабинета Министров от 25.11.2013 №02/1-765</v>
          </cell>
        </row>
        <row r="280">
          <cell r="E280" t="str">
            <v>собственные средства</v>
          </cell>
          <cell r="F280">
            <v>50</v>
          </cell>
          <cell r="G280">
            <v>50</v>
          </cell>
          <cell r="I280">
            <v>1</v>
          </cell>
          <cell r="J280">
            <v>2</v>
          </cell>
          <cell r="K280">
            <v>17</v>
          </cell>
          <cell r="L280">
            <v>30</v>
          </cell>
        </row>
        <row r="281">
          <cell r="E281" t="str">
            <v>ФРРУз</v>
          </cell>
          <cell r="F281">
            <v>430</v>
          </cell>
          <cell r="G281">
            <v>430</v>
          </cell>
          <cell r="J281">
            <v>105</v>
          </cell>
          <cell r="K281">
            <v>152</v>
          </cell>
          <cell r="L281">
            <v>173</v>
          </cell>
        </row>
        <row r="282">
          <cell r="E282" t="str">
            <v>иностранные кредиты под гарантию Правительства</v>
          </cell>
          <cell r="F282">
            <v>430</v>
          </cell>
          <cell r="G282">
            <v>430</v>
          </cell>
          <cell r="I282">
            <v>10</v>
          </cell>
          <cell r="J282">
            <v>15</v>
          </cell>
          <cell r="K282">
            <v>150</v>
          </cell>
          <cell r="L282">
            <v>255</v>
          </cell>
        </row>
        <row r="283">
          <cell r="A283" t="str">
            <v xml:space="preserve">Развитие солнечной энергетики. Фаза 2 Строительство ФЭС 100 МВт в Наманганской области </v>
          </cell>
          <cell r="B283" t="str">
            <v>100 МВт</v>
          </cell>
          <cell r="C283" t="str">
            <v>2017-2019гг.</v>
          </cell>
          <cell r="D283" t="str">
            <v>Прорабатывается с АБР</v>
          </cell>
          <cell r="E283" t="str">
            <v>Всего</v>
          </cell>
          <cell r="F283">
            <v>210</v>
          </cell>
          <cell r="G283">
            <v>210</v>
          </cell>
          <cell r="I283">
            <v>0</v>
          </cell>
          <cell r="J283">
            <v>2.5</v>
          </cell>
          <cell r="K283">
            <v>63</v>
          </cell>
          <cell r="L283">
            <v>144.5</v>
          </cell>
          <cell r="M283">
            <v>0</v>
          </cell>
          <cell r="O283" t="str">
            <v>Требуется разработка ПТЭО проекта</v>
          </cell>
          <cell r="P283" t="str">
            <v>Поручение  Кабинета Министров от 25.11.2013 №02/1-765</v>
          </cell>
        </row>
        <row r="284">
          <cell r="E284" t="str">
            <v>собственные средства</v>
          </cell>
          <cell r="F284">
            <v>10</v>
          </cell>
          <cell r="G284">
            <v>10</v>
          </cell>
          <cell r="J284">
            <v>0.5</v>
          </cell>
          <cell r="K284">
            <v>3</v>
          </cell>
          <cell r="L284">
            <v>6.5</v>
          </cell>
        </row>
        <row r="285">
          <cell r="E285" t="str">
            <v>ФРРУз</v>
          </cell>
          <cell r="F285">
            <v>100</v>
          </cell>
          <cell r="G285">
            <v>100</v>
          </cell>
          <cell r="K285">
            <v>30</v>
          </cell>
          <cell r="L285">
            <v>70</v>
          </cell>
        </row>
        <row r="286">
          <cell r="E286" t="str">
            <v>иностранные кредиты под гарантию Правительства</v>
          </cell>
          <cell r="F286">
            <v>100</v>
          </cell>
          <cell r="G286">
            <v>100</v>
          </cell>
          <cell r="J286">
            <v>2</v>
          </cell>
          <cell r="K286">
            <v>30</v>
          </cell>
          <cell r="L286">
            <v>68</v>
          </cell>
        </row>
        <row r="287">
          <cell r="A287" t="str">
            <v>Строительство ГЭС Камолот</v>
          </cell>
          <cell r="B287" t="str">
            <v>8 МВт</v>
          </cell>
          <cell r="C287" t="str">
            <v>2016-2017гг.</v>
          </cell>
          <cell r="D287" t="str">
            <v>Прорабатывается с МФИ</v>
          </cell>
          <cell r="E287" t="str">
            <v>Всего</v>
          </cell>
          <cell r="F287">
            <v>12.1</v>
          </cell>
          <cell r="G287">
            <v>12.1</v>
          </cell>
          <cell r="J287">
            <v>12.1</v>
          </cell>
          <cell r="O287" t="str">
            <v>Требуется доработка ПТЭО проекта</v>
          </cell>
          <cell r="P287" t="str">
            <v>Постановление Президента Республики Узбекистанот 15.12.2010г. №ПП-1442</v>
          </cell>
        </row>
        <row r="288">
          <cell r="E288" t="str">
            <v>собственные средства</v>
          </cell>
          <cell r="F288">
            <v>3.9</v>
          </cell>
          <cell r="G288">
            <v>3.9</v>
          </cell>
          <cell r="J288">
            <v>3.9</v>
          </cell>
        </row>
        <row r="289">
          <cell r="E289" t="str">
            <v>иностранные кредиты под гарантию Правительства</v>
          </cell>
          <cell r="F289">
            <v>8.1999999999999993</v>
          </cell>
          <cell r="G289">
            <v>8.1999999999999993</v>
          </cell>
          <cell r="J289">
            <v>8.1999999999999993</v>
          </cell>
        </row>
        <row r="290">
          <cell r="A290" t="str">
            <v>Строительство новой парогазовой электростанции мощностью 900 МВт в Талимарджанской ТЭС</v>
          </cell>
          <cell r="B290" t="str">
            <v>900 МВт</v>
          </cell>
          <cell r="C290" t="str">
            <v>2018-2021гг.</v>
          </cell>
          <cell r="D290" t="str">
            <v>Прорабатывается</v>
          </cell>
          <cell r="E290" t="str">
            <v>Всего</v>
          </cell>
          <cell r="F290">
            <v>910</v>
          </cell>
          <cell r="G290">
            <v>910</v>
          </cell>
          <cell r="I290">
            <v>0</v>
          </cell>
          <cell r="J290">
            <v>0</v>
          </cell>
          <cell r="K290">
            <v>20</v>
          </cell>
          <cell r="L290">
            <v>28</v>
          </cell>
          <cell r="M290">
            <v>745</v>
          </cell>
          <cell r="O290" t="str">
            <v>Требуется доработка ТЭО проекта</v>
          </cell>
          <cell r="P290" t="str">
            <v>Письмо ГАК "Узбекэнерго" от 04.06.2013г. №МХ-01-21/2128</v>
          </cell>
        </row>
        <row r="291">
          <cell r="E291" t="str">
            <v>собственные средства</v>
          </cell>
          <cell r="F291">
            <v>150</v>
          </cell>
          <cell r="G291">
            <v>150</v>
          </cell>
          <cell r="K291">
            <v>10</v>
          </cell>
          <cell r="L291">
            <v>3</v>
          </cell>
          <cell r="M291">
            <v>70</v>
          </cell>
        </row>
        <row r="292">
          <cell r="E292" t="str">
            <v>ФРРУз</v>
          </cell>
          <cell r="F292">
            <v>360</v>
          </cell>
          <cell r="G292">
            <v>360</v>
          </cell>
          <cell r="K292">
            <v>0</v>
          </cell>
          <cell r="L292">
            <v>10</v>
          </cell>
          <cell r="M292">
            <v>300</v>
          </cell>
        </row>
        <row r="293">
          <cell r="E293" t="str">
            <v>иностранные кредиты под гарантию Правительства</v>
          </cell>
          <cell r="F293">
            <v>400</v>
          </cell>
          <cell r="G293">
            <v>400</v>
          </cell>
          <cell r="K293">
            <v>10</v>
          </cell>
          <cell r="L293">
            <v>15</v>
          </cell>
          <cell r="M293">
            <v>375</v>
          </cell>
        </row>
        <row r="294">
          <cell r="A294" t="str">
            <v>Строительство новой парогазовой электростанции мощностью 900 МВт в Туракурганской ТЭС</v>
          </cell>
          <cell r="B294" t="str">
            <v>900 МВт</v>
          </cell>
          <cell r="C294" t="str">
            <v>2018-2021гг.</v>
          </cell>
          <cell r="D294" t="str">
            <v>Прорабатывается</v>
          </cell>
          <cell r="E294" t="str">
            <v>Всего</v>
          </cell>
          <cell r="F294">
            <v>910</v>
          </cell>
          <cell r="G294">
            <v>910</v>
          </cell>
          <cell r="I294">
            <v>0</v>
          </cell>
          <cell r="J294">
            <v>0</v>
          </cell>
          <cell r="K294">
            <v>125</v>
          </cell>
          <cell r="L294">
            <v>133</v>
          </cell>
          <cell r="M294">
            <v>585</v>
          </cell>
          <cell r="O294" t="str">
            <v>Требуется доработка ТЭО проекта</v>
          </cell>
          <cell r="P294" t="str">
            <v>Письмо ГАК "Узбекэнерго" от 04.06.2013г. №МХ-01-21/2128</v>
          </cell>
        </row>
        <row r="295">
          <cell r="E295" t="str">
            <v>собственные средства</v>
          </cell>
          <cell r="F295">
            <v>150</v>
          </cell>
          <cell r="G295">
            <v>150</v>
          </cell>
          <cell r="K295">
            <v>10</v>
          </cell>
          <cell r="L295">
            <v>3</v>
          </cell>
          <cell r="M295">
            <v>70</v>
          </cell>
        </row>
        <row r="296">
          <cell r="E296" t="str">
            <v>ФРРУз</v>
          </cell>
          <cell r="F296">
            <v>360</v>
          </cell>
          <cell r="G296">
            <v>360</v>
          </cell>
          <cell r="K296">
            <v>55</v>
          </cell>
          <cell r="L296">
            <v>60</v>
          </cell>
          <cell r="M296">
            <v>245</v>
          </cell>
        </row>
        <row r="297">
          <cell r="E297" t="str">
            <v>иностранные кредиты под гарантию Правительства</v>
          </cell>
          <cell r="F297">
            <v>400</v>
          </cell>
          <cell r="G297">
            <v>400</v>
          </cell>
          <cell r="K297">
            <v>60</v>
          </cell>
          <cell r="L297">
            <v>70</v>
          </cell>
          <cell r="M297">
            <v>270</v>
          </cell>
        </row>
        <row r="298">
          <cell r="A298" t="str">
            <v>Строительство ЛЭП-35 кВ от проектной ПС "АРК" до ПС "АКФ" (СИЗ "Ангрен")</v>
          </cell>
          <cell r="B298" t="str">
            <v>4,5 км.</v>
          </cell>
          <cell r="C298" t="str">
            <v>2015 г.</v>
          </cell>
          <cell r="D298" t="str">
            <v>не требуется</v>
          </cell>
          <cell r="E298" t="str">
            <v>Всего</v>
          </cell>
          <cell r="F298">
            <v>2.5</v>
          </cell>
          <cell r="G298">
            <v>2</v>
          </cell>
          <cell r="H298">
            <v>2</v>
          </cell>
          <cell r="O298" t="str">
            <v>Требуется доработка ТЭО проекта</v>
          </cell>
          <cell r="P298" t="str">
            <v>Постановление Кабинета Министров от 17.08.2012 г. №247,Постановления Президента Республики Узбекистан от 17.11.2014 г. №ПП-2264</v>
          </cell>
        </row>
        <row r="299">
          <cell r="E299" t="str">
            <v>собственные средства</v>
          </cell>
          <cell r="F299">
            <v>2.5</v>
          </cell>
          <cell r="G299">
            <v>2</v>
          </cell>
          <cell r="H299">
            <v>2</v>
          </cell>
        </row>
        <row r="300">
          <cell r="A300" t="str">
            <v>Строительство ПС "АРК" 110/35/10/6 (СИЗ "Ангрен")</v>
          </cell>
          <cell r="B300" t="str">
            <v>1 объект</v>
          </cell>
          <cell r="C300" t="str">
            <v>2015 г.</v>
          </cell>
          <cell r="D300" t="str">
            <v>не требуется</v>
          </cell>
          <cell r="E300" t="str">
            <v>Всего</v>
          </cell>
          <cell r="F300">
            <v>2</v>
          </cell>
          <cell r="G300">
            <v>2</v>
          </cell>
          <cell r="H300">
            <v>2</v>
          </cell>
          <cell r="O300" t="str">
            <v>Требуется доработка ТЭО проекта</v>
          </cell>
          <cell r="P300" t="str">
            <v>Постановление Кабинета Министров от 17.08.2012 г. №247,Постановления Президента Республики Узбекистан от 17.11.2014 г. №ПП-2264</v>
          </cell>
        </row>
        <row r="301">
          <cell r="E301" t="str">
            <v>собственные средства</v>
          </cell>
          <cell r="F301">
            <v>2</v>
          </cell>
          <cell r="G301">
            <v>2</v>
          </cell>
          <cell r="H301">
            <v>2</v>
          </cell>
        </row>
        <row r="302">
          <cell r="A302" t="str">
            <v>Модернизация энергооборудования Юго-Западного региона (2 этап)</v>
          </cell>
          <cell r="B302" t="str">
            <v>замена устаревшего</v>
          </cell>
          <cell r="C302" t="str">
            <v>2014-2015 гг.</v>
          </cell>
          <cell r="D302" t="str">
            <v>Всемирный банк</v>
          </cell>
          <cell r="E302" t="str">
            <v>Всего</v>
          </cell>
          <cell r="F302">
            <v>12.2</v>
          </cell>
          <cell r="G302">
            <v>12.2</v>
          </cell>
          <cell r="H302">
            <v>12.2</v>
          </cell>
          <cell r="O302" t="str">
            <v>Требуется доработка ТЭО проекта</v>
          </cell>
          <cell r="P302" t="str">
            <v>Протокол Кабинета Министров от 01.05.2013 г. №02-02/1-190,Постановления Президента Республики Узбекистан от 17.11.2014 г. №ПП-2264</v>
          </cell>
        </row>
        <row r="303">
          <cell r="E303" t="str">
            <v>иностранные кредиты под гарантию Правительства</v>
          </cell>
          <cell r="F303">
            <v>12.2</v>
          </cell>
          <cell r="G303">
            <v>12.2</v>
          </cell>
          <cell r="H303">
            <v>12.2</v>
          </cell>
        </row>
        <row r="304">
          <cell r="A304" t="str">
            <v>Навоийский ГМК</v>
          </cell>
        </row>
        <row r="305">
          <cell r="A305" t="str">
            <v>Всего</v>
          </cell>
          <cell r="F305">
            <v>2087.0736905791532</v>
          </cell>
          <cell r="G305">
            <v>1809.1621804146623</v>
          </cell>
          <cell r="H305">
            <v>240.03101442832315</v>
          </cell>
          <cell r="I305">
            <v>338.25966751539153</v>
          </cell>
          <cell r="J305">
            <v>232.03626251195624</v>
          </cell>
          <cell r="K305">
            <v>223.47223187702917</v>
          </cell>
          <cell r="L305">
            <v>184.87</v>
          </cell>
          <cell r="M305">
            <v>182.84</v>
          </cell>
        </row>
        <row r="306">
          <cell r="A306" t="str">
            <v>в том числе:</v>
          </cell>
        </row>
        <row r="307">
          <cell r="E307" t="str">
            <v>собственные средства</v>
          </cell>
          <cell r="F307">
            <v>2083.5736905791532</v>
          </cell>
          <cell r="G307">
            <v>1809.1621804146625</v>
          </cell>
          <cell r="H307">
            <v>240.03101442832318</v>
          </cell>
          <cell r="I307">
            <v>338.25966751539153</v>
          </cell>
          <cell r="J307">
            <v>232.03626251195624</v>
          </cell>
          <cell r="K307">
            <v>223.4722318770292</v>
          </cell>
          <cell r="L307">
            <v>184.87</v>
          </cell>
          <cell r="M307">
            <v>182.84</v>
          </cell>
        </row>
        <row r="308">
          <cell r="E308" t="str">
            <v>кредиты коммерческих банков</v>
          </cell>
          <cell r="F308">
            <v>3.5</v>
          </cell>
          <cell r="G308">
            <v>0</v>
          </cell>
          <cell r="H308">
            <v>0</v>
          </cell>
          <cell r="I308">
            <v>0</v>
          </cell>
          <cell r="J308">
            <v>0</v>
          </cell>
          <cell r="K308">
            <v>0</v>
          </cell>
          <cell r="L308">
            <v>0</v>
          </cell>
          <cell r="M308">
            <v>0</v>
          </cell>
        </row>
        <row r="309">
          <cell r="A309" t="str">
            <v>новое строительство</v>
          </cell>
          <cell r="F309">
            <v>1005.241212868286</v>
          </cell>
          <cell r="G309">
            <v>892.69428201915673</v>
          </cell>
          <cell r="H309">
            <v>107.77208341753222</v>
          </cell>
          <cell r="I309">
            <v>228.3116393862237</v>
          </cell>
          <cell r="J309">
            <v>125.81216680812082</v>
          </cell>
          <cell r="K309">
            <v>140.91223187702917</v>
          </cell>
          <cell r="L309">
            <v>62.660000000000004</v>
          </cell>
          <cell r="M309">
            <v>78.990000000000009</v>
          </cell>
        </row>
        <row r="310">
          <cell r="A310" t="str">
            <v>Строительство рудника "Сугралы" (в части автоматики)</v>
          </cell>
          <cell r="B310" t="str">
            <v>заданная</v>
          </cell>
          <cell r="C310" t="str">
            <v>2010-2016 гг.</v>
          </cell>
          <cell r="D310" t="str">
            <v>не предусмотрен</v>
          </cell>
          <cell r="E310" t="str">
            <v>Всего</v>
          </cell>
          <cell r="F310">
            <v>42.7</v>
          </cell>
          <cell r="G310">
            <v>14.14</v>
          </cell>
          <cell r="H310">
            <v>3.49</v>
          </cell>
          <cell r="I310">
            <v>10.65</v>
          </cell>
          <cell r="O310" t="str">
            <v xml:space="preserve">Имеется утвержденное ТЭО проекта </v>
          </cell>
          <cell r="P310" t="str">
            <v>ПКМ Руз от 26.10.11г. №682-ФМ Постановление Президента Республики Узбекистан от 04.10.2011 г. №ПП-1623,от 17.11.2014 г. №ПП-2264</v>
          </cell>
        </row>
        <row r="311">
          <cell r="E311" t="str">
            <v>собственные средства</v>
          </cell>
          <cell r="F311">
            <v>42.7</v>
          </cell>
          <cell r="G311">
            <v>14.14</v>
          </cell>
          <cell r="H311">
            <v>3.49</v>
          </cell>
          <cell r="I311">
            <v>10.65</v>
          </cell>
        </row>
        <row r="312">
          <cell r="A312" t="str">
            <v>Строительство  завода по производству серной кислоты</v>
          </cell>
          <cell r="B312" t="str">
            <v>заданная</v>
          </cell>
          <cell r="C312" t="str">
            <v>2013-2020 гг.</v>
          </cell>
          <cell r="D312" t="str">
            <v>не предусмотрен</v>
          </cell>
          <cell r="E312" t="str">
            <v>Всего</v>
          </cell>
          <cell r="F312">
            <v>132.80000000000001</v>
          </cell>
          <cell r="G312">
            <v>131.67000000000002</v>
          </cell>
          <cell r="H312">
            <v>1.37</v>
          </cell>
          <cell r="I312">
            <v>11.03</v>
          </cell>
          <cell r="J312">
            <v>28.8</v>
          </cell>
          <cell r="K312">
            <v>45.34</v>
          </cell>
          <cell r="L312">
            <v>25.1</v>
          </cell>
          <cell r="M312">
            <v>20.03</v>
          </cell>
          <cell r="O312" t="str">
            <v>Требуется разработка ТЭО проекта</v>
          </cell>
          <cell r="P312" t="str">
            <v>Постановление Президента Республики Узбекистан от 04.10.2011 г. №ПП-1623</v>
          </cell>
        </row>
        <row r="313">
          <cell r="E313" t="str">
            <v>собственные средства</v>
          </cell>
          <cell r="F313">
            <v>132.80000000000001</v>
          </cell>
          <cell r="G313">
            <v>131.67000000000002</v>
          </cell>
          <cell r="H313">
            <v>1.37</v>
          </cell>
          <cell r="I313">
            <v>11.03</v>
          </cell>
          <cell r="J313">
            <v>28.8</v>
          </cell>
          <cell r="K313">
            <v>45.34</v>
          </cell>
          <cell r="L313">
            <v>25.1</v>
          </cell>
          <cell r="M313">
            <v>20.03</v>
          </cell>
        </row>
        <row r="314">
          <cell r="A314" t="str">
            <v>Разработка подземной добычи руды месторождения Мурунтау</v>
          </cell>
          <cell r="B314" t="str">
            <v>заданная</v>
          </cell>
          <cell r="C314" t="str">
            <v>2013-2016 гг.</v>
          </cell>
          <cell r="D314" t="str">
            <v>не предусмотрен</v>
          </cell>
          <cell r="E314" t="str">
            <v>Всего</v>
          </cell>
          <cell r="F314">
            <v>32.5</v>
          </cell>
          <cell r="G314">
            <v>26.9</v>
          </cell>
          <cell r="H314">
            <v>9.86</v>
          </cell>
          <cell r="I314">
            <v>17.04</v>
          </cell>
          <cell r="O314" t="str">
            <v xml:space="preserve">Имеется утвержденное ТЭО проекта </v>
          </cell>
          <cell r="P314" t="str">
            <v>Постановление Президента Республики Узбекистан от 15.12.2010 г. №ПП-1442,от 17.11.2014 г. №ПП-2264Распоряжение КМ РУз №152 от 28.03.2013г</v>
          </cell>
        </row>
        <row r="315">
          <cell r="E315" t="str">
            <v>собственные средства</v>
          </cell>
          <cell r="F315">
            <v>32.5</v>
          </cell>
          <cell r="G315">
            <v>26.9</v>
          </cell>
          <cell r="H315">
            <v>9.86</v>
          </cell>
          <cell r="I315">
            <v>17.04</v>
          </cell>
        </row>
        <row r="316">
          <cell r="A316" t="str">
            <v>Строительство ГРК на базе м/р Зармитанской золоторудной зоны. Месторождение "Урталик" ("Промежуточное")</v>
          </cell>
          <cell r="B316" t="str">
            <v>заданная</v>
          </cell>
          <cell r="C316" t="str">
            <v>2014-2018 гг.</v>
          </cell>
          <cell r="D316" t="str">
            <v>не предусмотрен</v>
          </cell>
          <cell r="E316" t="str">
            <v>Всего</v>
          </cell>
          <cell r="F316">
            <v>123.7</v>
          </cell>
          <cell r="G316">
            <v>119.36</v>
          </cell>
          <cell r="H316">
            <v>27.15</v>
          </cell>
          <cell r="I316">
            <v>30.736666666666668</v>
          </cell>
          <cell r="J316">
            <v>30.736666666666668</v>
          </cell>
          <cell r="K316">
            <v>30.736666666666668</v>
          </cell>
          <cell r="O316" t="str">
            <v>Требуется разработка ТЭО проекта</v>
          </cell>
          <cell r="P316" t="str">
            <v>Постановление Президента Республики Узбекистан от 15.12.2010 г. №ПП-1442,от 18.11.2013г. №ПП-2069,от 17.11.2014 г. №ПП-2264</v>
          </cell>
        </row>
        <row r="317">
          <cell r="E317" t="str">
            <v>собственные средства</v>
          </cell>
          <cell r="F317">
            <v>123.7</v>
          </cell>
          <cell r="G317">
            <v>119.36</v>
          </cell>
          <cell r="H317">
            <v>27.15</v>
          </cell>
          <cell r="I317">
            <v>30.736666666666668</v>
          </cell>
          <cell r="J317">
            <v>30.736666666666668</v>
          </cell>
          <cell r="K317">
            <v>30.736666666666668</v>
          </cell>
        </row>
        <row r="318">
          <cell r="A318" t="str">
            <v>Организация производства погружных насосов на территории СИЭЗ "Навои"</v>
          </cell>
          <cell r="B318" t="str">
            <v>2,5 тыс. шт.</v>
          </cell>
          <cell r="C318" t="str">
            <v>2014-2015 гг.</v>
          </cell>
          <cell r="E318" t="str">
            <v>Всего</v>
          </cell>
          <cell r="F318">
            <v>7</v>
          </cell>
          <cell r="G318">
            <v>6.5</v>
          </cell>
          <cell r="H318">
            <v>6.5</v>
          </cell>
          <cell r="O318" t="str">
            <v>Требуется разработка ТЭО проекта</v>
          </cell>
          <cell r="P318" t="str">
            <v>Протокол Кабинета Министров от 31.01.2013 г. №02-02/1-190</v>
          </cell>
        </row>
        <row r="319">
          <cell r="E319" t="str">
            <v>собственные средства</v>
          </cell>
          <cell r="F319">
            <v>3.5</v>
          </cell>
          <cell r="G319">
            <v>6.5</v>
          </cell>
          <cell r="H319">
            <v>6.5</v>
          </cell>
        </row>
        <row r="320">
          <cell r="E320" t="str">
            <v>кредиты коммерческих банков</v>
          </cell>
          <cell r="F320">
            <v>3.5</v>
          </cell>
          <cell r="G320">
            <v>0</v>
          </cell>
          <cell r="H320">
            <v>0</v>
          </cell>
        </row>
        <row r="321">
          <cell r="A321" t="str">
            <v>Углубка ствола шахты "Главный" с горизонта 720м до горизонта 540м рудника "Зармитан": 2-этап: углубка горизонта 660м до горизонта 600м</v>
          </cell>
          <cell r="B321" t="str">
            <v>заданная</v>
          </cell>
          <cell r="C321" t="str">
            <v>2015-2016 гг.</v>
          </cell>
          <cell r="D321" t="str">
            <v>не предусмотрен</v>
          </cell>
          <cell r="E321" t="str">
            <v>Всего</v>
          </cell>
          <cell r="F321">
            <v>8.94</v>
          </cell>
          <cell r="G321">
            <v>8.94</v>
          </cell>
          <cell r="H321">
            <v>5.73</v>
          </cell>
          <cell r="I321">
            <v>3.2099999999999991</v>
          </cell>
          <cell r="O321" t="str">
            <v>Имеется разработанный рабочий проект</v>
          </cell>
          <cell r="P321" t="str">
            <v>Протокол Кабинета Министров от 02.05.2013 г. №566Постановления Президента Республики Узбекистанот 18.11.2013г.№ПП-2069,от 17.11.2014 г. №ПП-2264.</v>
          </cell>
        </row>
        <row r="322">
          <cell r="E322" t="str">
            <v>собственные средства</v>
          </cell>
          <cell r="F322">
            <v>8.94</v>
          </cell>
          <cell r="G322">
            <v>8.94</v>
          </cell>
          <cell r="H322">
            <v>5.73</v>
          </cell>
          <cell r="I322">
            <v>3.2099999999999991</v>
          </cell>
        </row>
        <row r="323">
          <cell r="A323" t="str">
            <v>Вскрытие и отработка горизонта 660 м и 600 м центральной части месторождения "Чармитан"</v>
          </cell>
          <cell r="B323" t="str">
            <v>заданная</v>
          </cell>
          <cell r="C323" t="str">
            <v>2013-2015 гг.</v>
          </cell>
          <cell r="D323" t="str">
            <v>не предусмотрен</v>
          </cell>
          <cell r="E323" t="str">
            <v>Всего</v>
          </cell>
          <cell r="F323">
            <v>21.37</v>
          </cell>
          <cell r="G323">
            <v>14.25</v>
          </cell>
          <cell r="H323">
            <v>14.25</v>
          </cell>
          <cell r="I323">
            <v>0</v>
          </cell>
          <cell r="O323" t="str">
            <v>Имеется разработанный рабочий проект</v>
          </cell>
          <cell r="P323" t="str">
            <v>Протокол Кабинета Министров от 02.05.2013 г. №566Постановления Президента Республики Узбекистанот 18.11.2013г.№ПП-2069,от 17.11.2014 г. №ПП-2264.</v>
          </cell>
        </row>
        <row r="324">
          <cell r="E324" t="str">
            <v>собственные средства</v>
          </cell>
          <cell r="F324">
            <v>21.37</v>
          </cell>
          <cell r="G324">
            <v>14.25</v>
          </cell>
          <cell r="H324">
            <v>14.25</v>
          </cell>
        </row>
        <row r="325">
          <cell r="A325" t="str">
            <v>Строительство рудника Мейлисай</v>
          </cell>
          <cell r="B325" t="str">
            <v>заданная</v>
          </cell>
          <cell r="C325" t="str">
            <v>2009-2016 гг.</v>
          </cell>
          <cell r="D325" t="str">
            <v>не предусмотрен</v>
          </cell>
          <cell r="E325" t="str">
            <v>Всего</v>
          </cell>
          <cell r="F325">
            <v>28.22</v>
          </cell>
          <cell r="G325">
            <v>8.33</v>
          </cell>
          <cell r="H325">
            <v>1.1399999999999999</v>
          </cell>
          <cell r="I325">
            <v>7.19</v>
          </cell>
          <cell r="O325" t="str">
            <v xml:space="preserve">Имеется утвержденное ТЭО проекта </v>
          </cell>
          <cell r="P325" t="str">
            <v>Постановление Президента Республики Узбекистан от 22.07.2010 г. №ПП-1372;от 15.12.2010 г. №ПП-1442;от 04.10.2011 г. №ПП-1623;от 17.11.2014 г. №ПП-2264</v>
          </cell>
        </row>
        <row r="326">
          <cell r="E326" t="str">
            <v>собственные средства</v>
          </cell>
          <cell r="F326">
            <v>28.22</v>
          </cell>
          <cell r="G326">
            <v>8.33</v>
          </cell>
          <cell r="H326">
            <v>1.1399999999999999</v>
          </cell>
          <cell r="I326">
            <v>7.19</v>
          </cell>
        </row>
        <row r="327">
          <cell r="A327" t="str">
            <v>Строительство добычного участка на месторождении Северный Майзак</v>
          </cell>
          <cell r="B327" t="str">
            <v>заданная</v>
          </cell>
          <cell r="C327" t="str">
            <v>2010-2019 гг.</v>
          </cell>
          <cell r="D327" t="str">
            <v>не предусмотрен</v>
          </cell>
          <cell r="E327" t="str">
            <v>Всего</v>
          </cell>
          <cell r="F327">
            <v>13.06</v>
          </cell>
          <cell r="G327">
            <v>8.7799999999999994</v>
          </cell>
          <cell r="H327">
            <v>0</v>
          </cell>
          <cell r="I327">
            <v>0</v>
          </cell>
          <cell r="J327">
            <v>3</v>
          </cell>
          <cell r="K327">
            <v>3.78</v>
          </cell>
          <cell r="L327">
            <v>2</v>
          </cell>
          <cell r="O327" t="str">
            <v xml:space="preserve">Имеется утвержденное ТЭО проекта </v>
          </cell>
          <cell r="P327" t="str">
            <v>Постановление Президента Республики Узбекистан от 22.07.2010 г. №ПП-1372;от 15.12.2010 г. №ПП-1442;от 04.10.2011 г. №ПП-1623;</v>
          </cell>
        </row>
        <row r="328">
          <cell r="E328" t="str">
            <v>собственные средства</v>
          </cell>
          <cell r="F328">
            <v>13.06</v>
          </cell>
          <cell r="G328">
            <v>8.7799999999999994</v>
          </cell>
          <cell r="J328">
            <v>3</v>
          </cell>
          <cell r="K328">
            <v>3.78</v>
          </cell>
          <cell r="L328">
            <v>2</v>
          </cell>
        </row>
        <row r="329">
          <cell r="A329" t="str">
            <v>Строительство завода эмульсионно-взрывчатых веществ для обеспечения подземных взрывных работ на Зармитанской золоторудной зоне</v>
          </cell>
          <cell r="B329" t="str">
            <v>заданная</v>
          </cell>
          <cell r="C329" t="str">
            <v>2014-2016 гг.</v>
          </cell>
          <cell r="D329" t="str">
            <v>не предусмотрен</v>
          </cell>
          <cell r="E329" t="str">
            <v>Всего</v>
          </cell>
          <cell r="F329">
            <v>18</v>
          </cell>
          <cell r="G329">
            <v>18</v>
          </cell>
          <cell r="H329">
            <v>5.5</v>
          </cell>
          <cell r="I329">
            <v>12.5</v>
          </cell>
          <cell r="O329" t="str">
            <v>Требуется разработка ПТЭО проекта</v>
          </cell>
          <cell r="P329" t="str">
            <v>Постановление Президента Республики Узбекистан от 15.12.2010 г. №ПП-1442,от 17.11.2014 г. №ПП-2264</v>
          </cell>
        </row>
        <row r="330">
          <cell r="E330" t="str">
            <v>собственные средства</v>
          </cell>
          <cell r="F330">
            <v>18</v>
          </cell>
          <cell r="G330">
            <v>18</v>
          </cell>
          <cell r="H330">
            <v>5.5</v>
          </cell>
          <cell r="I330">
            <v>12.5</v>
          </cell>
        </row>
        <row r="331">
          <cell r="A331" t="str">
            <v xml:space="preserve">Военный городок батальона охраны и обороны ГМЗ-4 </v>
          </cell>
          <cell r="B331" t="str">
            <v>заданная</v>
          </cell>
          <cell r="C331" t="str">
            <v>2012-2016 гг.</v>
          </cell>
          <cell r="D331" t="str">
            <v>не предусмотрен</v>
          </cell>
          <cell r="E331" t="str">
            <v>Всего</v>
          </cell>
          <cell r="F331">
            <v>17.363779654851875</v>
          </cell>
          <cell r="G331">
            <v>9.7868488057228298</v>
          </cell>
          <cell r="H331">
            <v>6.8122701370084453</v>
          </cell>
          <cell r="I331">
            <v>2.9745786687143836</v>
          </cell>
          <cell r="O331" t="str">
            <v>Требуется доработка ТЭО проекта</v>
          </cell>
          <cell r="P331" t="str">
            <v>Постановление Президента РУз от 04.01.2011г.Предложение инициатора</v>
          </cell>
        </row>
        <row r="332">
          <cell r="E332" t="str">
            <v>собственные средства</v>
          </cell>
          <cell r="F332">
            <v>17.363779654851875</v>
          </cell>
          <cell r="G332">
            <v>9.7868488057228298</v>
          </cell>
          <cell r="H332">
            <v>6.8122701370084453</v>
          </cell>
          <cell r="I332">
            <v>2.9745786687143836</v>
          </cell>
        </row>
        <row r="333">
          <cell r="A333" t="str">
            <v>Строительство цеха кучного выщелачивания на месторождений "Аджибугут"</v>
          </cell>
          <cell r="B333" t="str">
            <v>заданная</v>
          </cell>
          <cell r="C333" t="str">
            <v>2015-2017 гг.</v>
          </cell>
          <cell r="D333" t="str">
            <v>не предусмотрен</v>
          </cell>
          <cell r="E333" t="str">
            <v>Всего</v>
          </cell>
          <cell r="F333">
            <v>25.63</v>
          </cell>
          <cell r="G333">
            <v>25.63</v>
          </cell>
          <cell r="H333">
            <v>1.1000000000000001</v>
          </cell>
          <cell r="I333">
            <v>4.3234450147516466</v>
          </cell>
          <cell r="J333">
            <v>4.5709897748858266</v>
          </cell>
          <cell r="K333">
            <v>15.635565210362524</v>
          </cell>
          <cell r="O333" t="str">
            <v>Требуется разработка ПТЭО проекта</v>
          </cell>
          <cell r="P333" t="str">
            <v>Постановление Президента Республики Узбекистан от 15.12.2010 г. №ПП-1442,от 17.11.2014 г. №ПП-2264</v>
          </cell>
        </row>
        <row r="334">
          <cell r="E334" t="str">
            <v>собственные средства</v>
          </cell>
          <cell r="F334">
            <v>25.63</v>
          </cell>
          <cell r="G334">
            <v>25.63</v>
          </cell>
          <cell r="H334">
            <v>1.1000000000000001</v>
          </cell>
          <cell r="I334">
            <v>4.3234450147516466</v>
          </cell>
          <cell r="J334">
            <v>4.5709897748858266</v>
          </cell>
          <cell r="K334">
            <v>15.635565210362524</v>
          </cell>
        </row>
        <row r="335">
          <cell r="A335" t="str">
            <v>Усовершенствование технологии извлечения золота из упорных руд месторождений "Кокпатас" и "Даугызтау"</v>
          </cell>
          <cell r="B335" t="str">
            <v>заданная</v>
          </cell>
          <cell r="C335" t="str">
            <v>2015 г.</v>
          </cell>
          <cell r="D335" t="str">
            <v>не предусмотрен</v>
          </cell>
          <cell r="E335" t="str">
            <v>Всего</v>
          </cell>
          <cell r="F335">
            <v>70</v>
          </cell>
          <cell r="G335">
            <v>70</v>
          </cell>
          <cell r="H335">
            <v>5.2</v>
          </cell>
          <cell r="I335">
            <v>64.8</v>
          </cell>
          <cell r="O335" t="str">
            <v>Требуется разработка рабочего проекта</v>
          </cell>
          <cell r="P335" t="str">
            <v>Постановления Президента Республики Узбекистан от 17.11.2014 г. №ПП-2264Протокол технического совещания №2-01/16834 от 29.11.2011г.</v>
          </cell>
        </row>
        <row r="336">
          <cell r="E336" t="str">
            <v>собственные средства</v>
          </cell>
          <cell r="F336">
            <v>70</v>
          </cell>
          <cell r="G336">
            <v>70</v>
          </cell>
          <cell r="H336">
            <v>5.2</v>
          </cell>
          <cell r="I336">
            <v>64.8</v>
          </cell>
        </row>
        <row r="337">
          <cell r="A337" t="str">
            <v>Строительства РКС на площадке карьера Даугызтау (2шт)</v>
          </cell>
          <cell r="B337" t="str">
            <v>заданная</v>
          </cell>
          <cell r="C337" t="str">
            <v>2015 г.</v>
          </cell>
          <cell r="D337" t="str">
            <v>не предусмотрен</v>
          </cell>
          <cell r="E337" t="str">
            <v>Всего</v>
          </cell>
          <cell r="F337">
            <v>1.36927615891363</v>
          </cell>
          <cell r="G337">
            <v>1.369276158913632</v>
          </cell>
          <cell r="H337">
            <v>1.369276158913632</v>
          </cell>
          <cell r="I337">
            <v>0</v>
          </cell>
          <cell r="O337" t="str">
            <v>Требуется разработка рабочего проекта</v>
          </cell>
          <cell r="P337" t="str">
            <v>Протокол НГМК №4-01/12769 от 06.12.2013г.</v>
          </cell>
        </row>
        <row r="338">
          <cell r="E338" t="str">
            <v>собственные средства</v>
          </cell>
          <cell r="F338">
            <v>1.36927615891363</v>
          </cell>
          <cell r="G338">
            <v>1.369276158913632</v>
          </cell>
          <cell r="H338">
            <v>1.369276158913632</v>
          </cell>
        </row>
        <row r="339">
          <cell r="A339" t="str">
            <v>Строитеьство ГМП на базе месторождение "Пистале"</v>
          </cell>
          <cell r="B339" t="str">
            <v>заданная</v>
          </cell>
          <cell r="C339" t="str">
            <v>2016-2022 гг.</v>
          </cell>
          <cell r="D339" t="str">
            <v>не предусмотрен</v>
          </cell>
          <cell r="E339" t="str">
            <v>Всего</v>
          </cell>
          <cell r="F339">
            <v>120</v>
          </cell>
          <cell r="G339">
            <v>120</v>
          </cell>
          <cell r="H339">
            <v>0</v>
          </cell>
          <cell r="I339">
            <v>5</v>
          </cell>
          <cell r="J339">
            <v>9.5136806369478251</v>
          </cell>
          <cell r="K339">
            <v>15.44</v>
          </cell>
          <cell r="L339">
            <v>13</v>
          </cell>
          <cell r="M339">
            <v>12</v>
          </cell>
          <cell r="O339" t="str">
            <v>Требуется разработка ПТЭО проекта</v>
          </cell>
          <cell r="P339" t="str">
            <v>Протоколы НГМК №4-01/732 и 4-01/731 от 23.01.2014г.</v>
          </cell>
        </row>
        <row r="340">
          <cell r="E340" t="str">
            <v>собственные средства</v>
          </cell>
          <cell r="F340">
            <v>120</v>
          </cell>
          <cell r="G340">
            <v>120</v>
          </cell>
          <cell r="I340">
            <v>5</v>
          </cell>
          <cell r="J340">
            <v>9.5136806369478251</v>
          </cell>
          <cell r="K340">
            <v>15.44</v>
          </cell>
          <cell r="L340">
            <v>13</v>
          </cell>
          <cell r="M340">
            <v>12</v>
          </cell>
        </row>
        <row r="341">
          <cell r="A341" t="str">
            <v>Отработка нижних горизонтов горнордного комплекса на базе месторождений Зармитанской золотордной зоны (до гор. 300 м)</v>
          </cell>
          <cell r="B341" t="str">
            <v>заданная</v>
          </cell>
          <cell r="C341" t="str">
            <v>2016-2022 гг.</v>
          </cell>
          <cell r="D341" t="str">
            <v>не предусмотрен</v>
          </cell>
          <cell r="E341" t="str">
            <v>Всего</v>
          </cell>
          <cell r="F341">
            <v>221.52960433253847</v>
          </cell>
          <cell r="G341">
            <v>221.52960433253847</v>
          </cell>
          <cell r="H341">
            <v>0</v>
          </cell>
          <cell r="I341">
            <v>15.928933435719195</v>
          </cell>
          <cell r="J341">
            <v>41.010829729620497</v>
          </cell>
          <cell r="K341">
            <v>24.02</v>
          </cell>
          <cell r="L341">
            <v>16.600000000000001</v>
          </cell>
          <cell r="M341">
            <v>40.78</v>
          </cell>
          <cell r="O341" t="str">
            <v>Требуется разработка ПТЭО проекта</v>
          </cell>
          <cell r="P341" t="str">
            <v>Протокол КМ РУз от 02.05.2013г</v>
          </cell>
        </row>
        <row r="342">
          <cell r="E342" t="str">
            <v>собственные средства</v>
          </cell>
          <cell r="F342">
            <v>221.52960433253847</v>
          </cell>
          <cell r="G342">
            <v>221.52960433253847</v>
          </cell>
          <cell r="I342">
            <v>15.928933435719195</v>
          </cell>
          <cell r="J342">
            <v>41.010829729620497</v>
          </cell>
          <cell r="K342">
            <v>24.02</v>
          </cell>
          <cell r="L342">
            <v>16.600000000000001</v>
          </cell>
          <cell r="M342">
            <v>40.78</v>
          </cell>
        </row>
        <row r="343">
          <cell r="A343" t="str">
            <v>Строительство кирпичного завода мощностью 10 млн.шт.в год</v>
          </cell>
          <cell r="B343" t="str">
            <v>10 млн.шт.в год</v>
          </cell>
          <cell r="C343" t="str">
            <v>2016 г.</v>
          </cell>
          <cell r="D343" t="str">
            <v>не предусмотрен</v>
          </cell>
          <cell r="E343" t="str">
            <v>Всего</v>
          </cell>
          <cell r="F343">
            <v>0.72747847876166993</v>
          </cell>
          <cell r="G343">
            <v>0.72747847876166993</v>
          </cell>
          <cell r="H343">
            <v>0</v>
          </cell>
          <cell r="I343">
            <v>0.72747847876166993</v>
          </cell>
          <cell r="O343" t="str">
            <v>Требуется разработка рабочего проекта</v>
          </cell>
          <cell r="P343" t="str">
            <v>ПП-2137 от 03.03.2014г.</v>
          </cell>
        </row>
        <row r="344">
          <cell r="E344" t="str">
            <v>собственные средства</v>
          </cell>
          <cell r="F344">
            <v>0.72747847876166993</v>
          </cell>
          <cell r="G344">
            <v>0.72747847876166993</v>
          </cell>
          <cell r="I344">
            <v>0.72747847876166993</v>
          </cell>
        </row>
        <row r="345">
          <cell r="A345" t="str">
            <v>Техническое и технологическое перевооружение добычных и перерабатывающих мощностей</v>
          </cell>
          <cell r="B345" t="str">
            <v>заданная</v>
          </cell>
          <cell r="C345" t="str">
            <v>2013-2021 гг.</v>
          </cell>
          <cell r="D345" t="str">
            <v>не предусмотрен</v>
          </cell>
          <cell r="E345" t="str">
            <v>Всего</v>
          </cell>
          <cell r="F345">
            <v>32.4</v>
          </cell>
          <cell r="G345">
            <v>11.37</v>
          </cell>
          <cell r="H345">
            <v>2.63</v>
          </cell>
          <cell r="I345">
            <v>5.5</v>
          </cell>
          <cell r="J345">
            <v>2.42</v>
          </cell>
          <cell r="K345">
            <v>0.2</v>
          </cell>
          <cell r="L345">
            <v>0.2</v>
          </cell>
          <cell r="M345">
            <v>0.42</v>
          </cell>
          <cell r="O345" t="str">
            <v>Требуется разработка рабочего проекта</v>
          </cell>
          <cell r="P345" t="str">
            <v>Межвед №74 от 03.01.2013 года</v>
          </cell>
        </row>
        <row r="346">
          <cell r="E346" t="str">
            <v>собственные средства</v>
          </cell>
          <cell r="F346">
            <v>32.4</v>
          </cell>
          <cell r="G346">
            <v>11.37</v>
          </cell>
          <cell r="H346">
            <v>2.63</v>
          </cell>
          <cell r="I346">
            <v>5.5</v>
          </cell>
          <cell r="J346">
            <v>2.42</v>
          </cell>
          <cell r="K346">
            <v>0.2</v>
          </cell>
          <cell r="L346">
            <v>0.2</v>
          </cell>
          <cell r="M346">
            <v>0.42</v>
          </cell>
        </row>
        <row r="347">
          <cell r="A347" t="str">
            <v>РУ-5 НГМК. ОПУ ПВ на  месторождении "Аксай-1"</v>
          </cell>
          <cell r="B347" t="str">
            <v>заданная</v>
          </cell>
          <cell r="C347" t="str">
            <v>2015-2016 гг.</v>
          </cell>
          <cell r="D347" t="str">
            <v>не предусмотрен</v>
          </cell>
          <cell r="E347" t="str">
            <v>Всего</v>
          </cell>
          <cell r="F347">
            <v>2.5057592046235295</v>
          </cell>
          <cell r="G347">
            <v>2.5057592046235295</v>
          </cell>
          <cell r="H347">
            <v>1.2528796023117648</v>
          </cell>
          <cell r="I347">
            <v>1.2528796023117648</v>
          </cell>
          <cell r="O347" t="str">
            <v>ТЭО проекта на стадии разработки</v>
          </cell>
          <cell r="P347" t="str">
            <v>Протокол НГМК №2-02/920 от 21.01.2011г.</v>
          </cell>
        </row>
        <row r="348">
          <cell r="E348" t="str">
            <v>собственные средства</v>
          </cell>
          <cell r="F348">
            <v>2.5057592046235295</v>
          </cell>
          <cell r="G348">
            <v>2.5057592046235295</v>
          </cell>
          <cell r="H348">
            <v>1.2528796023117648</v>
          </cell>
          <cell r="I348">
            <v>1.2528796023117648</v>
          </cell>
        </row>
        <row r="349">
          <cell r="A349" t="str">
            <v>Строительство ЛСУ-5 на м/р "Северный Канимех"</v>
          </cell>
          <cell r="B349" t="str">
            <v>заданная</v>
          </cell>
          <cell r="C349" t="str">
            <v>2015-2016 гг.</v>
          </cell>
          <cell r="D349" t="str">
            <v>не предусмотрен</v>
          </cell>
          <cell r="E349" t="str">
            <v>Всего</v>
          </cell>
          <cell r="F349">
            <v>3.4353150385967748</v>
          </cell>
          <cell r="G349">
            <v>3.4353150385967748</v>
          </cell>
          <cell r="H349">
            <v>1.7176575192983874</v>
          </cell>
          <cell r="I349">
            <v>1.7176575192983874</v>
          </cell>
          <cell r="O349" t="str">
            <v>Требуется разработка рабочего проекта</v>
          </cell>
          <cell r="P349" t="str">
            <v>Протокол НГМК №6-01/8 от 29.01.2014г.</v>
          </cell>
        </row>
        <row r="350">
          <cell r="E350" t="str">
            <v>собственные средства</v>
          </cell>
          <cell r="F350">
            <v>3.4353150385967748</v>
          </cell>
          <cell r="G350">
            <v>3.4353150385967748</v>
          </cell>
          <cell r="H350">
            <v>1.7176575192983874</v>
          </cell>
          <cell r="I350">
            <v>1.7176575192983874</v>
          </cell>
        </row>
        <row r="351">
          <cell r="A351" t="str">
            <v>Строительство добычного рудника на базе месторождений Аристантауского рудного поля</v>
          </cell>
          <cell r="B351" t="str">
            <v>заданная</v>
          </cell>
          <cell r="C351" t="str">
            <v>2015-2017 гг.</v>
          </cell>
          <cell r="D351" t="str">
            <v>не предусмотрен</v>
          </cell>
          <cell r="E351" t="str">
            <v>Всего</v>
          </cell>
          <cell r="F351">
            <v>22</v>
          </cell>
          <cell r="G351">
            <v>22</v>
          </cell>
          <cell r="H351">
            <v>4.3</v>
          </cell>
          <cell r="I351">
            <v>17.7</v>
          </cell>
          <cell r="O351" t="str">
            <v>Требуется разработка рабочего проекта</v>
          </cell>
          <cell r="P351" t="str">
            <v>Постановления Президента Республики Узбекистан от 17.11.2014 г. №ПП-2264Протокол ГП "Навоийского ГМК" от 23.01.2014 г. №4-01/731</v>
          </cell>
        </row>
        <row r="352">
          <cell r="E352" t="str">
            <v>собственные средства</v>
          </cell>
          <cell r="F352">
            <v>22</v>
          </cell>
          <cell r="G352">
            <v>22</v>
          </cell>
          <cell r="H352">
            <v>4.3</v>
          </cell>
          <cell r="I352">
            <v>17.7</v>
          </cell>
        </row>
        <row r="353">
          <cell r="A353" t="str">
            <v>Вскрытие и отработка горизонта 660м и 600м месторождения "Гужумсай"</v>
          </cell>
          <cell r="B353" t="str">
            <v>заданная</v>
          </cell>
          <cell r="C353" t="str">
            <v>2015-2016 гг.</v>
          </cell>
          <cell r="D353" t="str">
            <v>не предусмотрен</v>
          </cell>
          <cell r="E353" t="str">
            <v>Всего</v>
          </cell>
          <cell r="F353">
            <v>10</v>
          </cell>
          <cell r="G353">
            <v>10</v>
          </cell>
          <cell r="H353">
            <v>5</v>
          </cell>
          <cell r="I353">
            <v>5</v>
          </cell>
          <cell r="O353" t="str">
            <v>Требуется разработка рабочего проекта</v>
          </cell>
          <cell r="P353" t="str">
            <v>Постановления Президента Республики Узбекистан от 17.11.2014 г. №ПП-2264Протокол ГП "Навоийского ГМК" от 12.01.2014 г. №27-02/5122</v>
          </cell>
        </row>
        <row r="354">
          <cell r="E354" t="str">
            <v>собственные средства</v>
          </cell>
          <cell r="F354">
            <v>10</v>
          </cell>
          <cell r="G354">
            <v>10</v>
          </cell>
          <cell r="H354">
            <v>5</v>
          </cell>
          <cell r="I354">
            <v>5</v>
          </cell>
        </row>
        <row r="355">
          <cell r="A355" t="str">
            <v>Добыча сульфидных руд на руднике Маржанбулак и строительство нового хвостохранилища МЗИУ</v>
          </cell>
          <cell r="B355" t="str">
            <v>заданная</v>
          </cell>
          <cell r="C355" t="str">
            <v>2015-2020 гг.</v>
          </cell>
          <cell r="D355" t="str">
            <v>не предусмотрен</v>
          </cell>
          <cell r="E355" t="str">
            <v>Всего</v>
          </cell>
          <cell r="F355">
            <v>30</v>
          </cell>
          <cell r="G355">
            <v>29.8</v>
          </cell>
          <cell r="H355">
            <v>1</v>
          </cell>
          <cell r="I355">
            <v>5.76</v>
          </cell>
          <cell r="J355">
            <v>5.76</v>
          </cell>
          <cell r="K355">
            <v>5.76</v>
          </cell>
          <cell r="L355">
            <v>5.76</v>
          </cell>
          <cell r="M355">
            <v>5.76</v>
          </cell>
          <cell r="O355" t="str">
            <v>Требуется разработка рабочего проекта</v>
          </cell>
          <cell r="P355" t="str">
            <v>Постановления Президента Республики Узбекистан от 17.11.2014 г. №ПП-2264Протокол ГП "Навоийского ГМК" от 23.01.2014 г. №4-01/731</v>
          </cell>
        </row>
        <row r="356">
          <cell r="E356" t="str">
            <v>собственные средства</v>
          </cell>
          <cell r="F356">
            <v>30</v>
          </cell>
          <cell r="G356">
            <v>29.8</v>
          </cell>
          <cell r="H356">
            <v>1</v>
          </cell>
          <cell r="I356">
            <v>5.76</v>
          </cell>
          <cell r="J356">
            <v>5.76</v>
          </cell>
          <cell r="K356">
            <v>5.76</v>
          </cell>
          <cell r="L356">
            <v>5.76</v>
          </cell>
          <cell r="M356">
            <v>5.76</v>
          </cell>
        </row>
        <row r="357">
          <cell r="A357" t="str">
            <v>Строительство добычного участка на месторождении "Аульбек"</v>
          </cell>
          <cell r="B357" t="str">
            <v>заданная</v>
          </cell>
          <cell r="C357" t="str">
            <v>2015-2016 гг.</v>
          </cell>
          <cell r="D357" t="str">
            <v>не предусмотрен</v>
          </cell>
          <cell r="E357" t="str">
            <v>Всего</v>
          </cell>
          <cell r="F357">
            <v>19.989999999999998</v>
          </cell>
          <cell r="G357">
            <v>7.67</v>
          </cell>
          <cell r="H357">
            <v>2.4</v>
          </cell>
          <cell r="I357">
            <v>5.27</v>
          </cell>
          <cell r="O357" t="str">
            <v>Требуется разработка рабочего проекта</v>
          </cell>
          <cell r="P357" t="str">
            <v>Постановление Президента Республики Узбекистан от 04.10.2011 г. №ПП-1623,от 17.11.2014 г. №ПП-2264</v>
          </cell>
        </row>
        <row r="358">
          <cell r="E358" t="str">
            <v>собственные средства</v>
          </cell>
          <cell r="F358">
            <v>19.989999999999998</v>
          </cell>
          <cell r="G358">
            <v>7.67</v>
          </cell>
          <cell r="H358">
            <v>2.4</v>
          </cell>
          <cell r="I358">
            <v>5.27</v>
          </cell>
        </row>
        <row r="359">
          <cell r="A359" t="str">
            <v>модернизация и реконструкция</v>
          </cell>
          <cell r="F359">
            <v>1067.8424777108676</v>
          </cell>
          <cell r="G359">
            <v>903.70789839550559</v>
          </cell>
          <cell r="H359">
            <v>122.39893101079093</v>
          </cell>
          <cell r="I359">
            <v>107.04802812916783</v>
          </cell>
          <cell r="J359">
            <v>106.22409570383543</v>
          </cell>
          <cell r="K359">
            <v>82.56</v>
          </cell>
          <cell r="L359">
            <v>122.21</v>
          </cell>
          <cell r="M359">
            <v>103.85</v>
          </cell>
        </row>
        <row r="360">
          <cell r="A360" t="str">
            <v>Расширение и реконструкция хвостового хозяйства ГМЗ-2 (I этап)</v>
          </cell>
          <cell r="B360" t="str">
            <v>заданная</v>
          </cell>
          <cell r="C360" t="str">
            <v>2011-2015 гг.</v>
          </cell>
          <cell r="D360" t="str">
            <v>не предусмотрен</v>
          </cell>
          <cell r="E360" t="str">
            <v>Всего</v>
          </cell>
          <cell r="F360">
            <v>48.13</v>
          </cell>
          <cell r="G360">
            <v>6.64</v>
          </cell>
          <cell r="H360">
            <v>6.64</v>
          </cell>
          <cell r="O360" t="str">
            <v xml:space="preserve">Имеется утвержденное ТЭО проекта </v>
          </cell>
          <cell r="P360" t="str">
            <v>Постановление Президента Республики Узбекистан от 15.12.2010 г. №ПП-1442,от 17.11.2014 г. №ПП-2264Закл. №291-Э от 17.05.11г. Упр.эксперт. Градостроит.при Госархитектстрое Руз</v>
          </cell>
        </row>
        <row r="361">
          <cell r="E361" t="str">
            <v>собственные средства</v>
          </cell>
          <cell r="F361">
            <v>48.13</v>
          </cell>
          <cell r="G361">
            <v>6.64</v>
          </cell>
          <cell r="H361">
            <v>6.64</v>
          </cell>
        </row>
        <row r="362">
          <cell r="A362" t="str">
            <v>Реконструкция и расширение отделений флотации и сорбции ГМЗ-3</v>
          </cell>
          <cell r="B362" t="str">
            <v>заданная</v>
          </cell>
          <cell r="C362" t="str">
            <v>2011-2015 гг.</v>
          </cell>
          <cell r="E362" t="str">
            <v>Всего</v>
          </cell>
          <cell r="F362">
            <v>33.392000000000003</v>
          </cell>
          <cell r="G362">
            <v>1.5</v>
          </cell>
          <cell r="H362">
            <v>1.5</v>
          </cell>
          <cell r="P362" t="str">
            <v>Постановление Президента Республики Узбекистан от 15.12.2010 г. №ПП-1442</v>
          </cell>
        </row>
        <row r="363">
          <cell r="E363" t="str">
            <v>собственные средства</v>
          </cell>
          <cell r="F363">
            <v>33.392000000000003</v>
          </cell>
          <cell r="G363">
            <v>1.5</v>
          </cell>
          <cell r="H363">
            <v>1.5</v>
          </cell>
        </row>
        <row r="364">
          <cell r="A364" t="str">
            <v>Техническое и технологическое перевооружение объектов основного производства (II-этап)</v>
          </cell>
          <cell r="B364" t="str">
            <v>заданная</v>
          </cell>
          <cell r="C364" t="str">
            <v>2013-2015 гг.</v>
          </cell>
          <cell r="D364" t="str">
            <v>не предусмотрен</v>
          </cell>
          <cell r="E364" t="str">
            <v>Всего</v>
          </cell>
          <cell r="F364">
            <v>57.74</v>
          </cell>
          <cell r="G364">
            <v>5</v>
          </cell>
          <cell r="H364">
            <v>5</v>
          </cell>
          <cell r="I364">
            <v>0</v>
          </cell>
          <cell r="J364">
            <v>0</v>
          </cell>
          <cell r="O364" t="str">
            <v>Требуется разработка рабочего проекта</v>
          </cell>
          <cell r="P364" t="str">
            <v>Постановления Президента Республики Узбекистан от 17.11.2014 г. №ПП-2264Протокол №21-А от14.05.2014 г.Письмо НГМК от 19.04.2013 г. №8-12/4243</v>
          </cell>
        </row>
        <row r="365">
          <cell r="E365" t="str">
            <v>собственные средства</v>
          </cell>
          <cell r="F365">
            <v>57.74</v>
          </cell>
          <cell r="G365">
            <v>5</v>
          </cell>
          <cell r="H365">
            <v>5</v>
          </cell>
        </row>
        <row r="366">
          <cell r="A366" t="str">
            <v>Обновление (замена) морально и физически устаревшего оборудования. IV этап</v>
          </cell>
          <cell r="B366" t="str">
            <v>заданная</v>
          </cell>
          <cell r="C366" t="str">
            <v>2015-2017гг.</v>
          </cell>
          <cell r="D366" t="str">
            <v>не предусмотрен</v>
          </cell>
          <cell r="E366" t="str">
            <v>Всего</v>
          </cell>
          <cell r="F366">
            <v>36.369999999999997</v>
          </cell>
          <cell r="G366">
            <v>36.369999999999997</v>
          </cell>
          <cell r="H366">
            <v>6.06</v>
          </cell>
          <cell r="I366">
            <v>19.829999999999998</v>
          </cell>
          <cell r="J366">
            <v>10.48</v>
          </cell>
          <cell r="O366" t="str">
            <v>Требуется разработка рабочего проекта</v>
          </cell>
          <cell r="P366" t="str">
            <v>Постановление Кабинета Министров от 19.04.2012 г. №115</v>
          </cell>
        </row>
        <row r="367">
          <cell r="E367" t="str">
            <v>собственные средства</v>
          </cell>
          <cell r="F367">
            <v>36.369999999999997</v>
          </cell>
          <cell r="G367">
            <v>36.369999999999997</v>
          </cell>
          <cell r="H367">
            <v>6.06</v>
          </cell>
          <cell r="I367">
            <v>19.829999999999998</v>
          </cell>
          <cell r="J367">
            <v>10.48</v>
          </cell>
        </row>
        <row r="368">
          <cell r="A368" t="str">
            <v>Модернизация и техническое перевооружение объектов вспомогательных производств</v>
          </cell>
          <cell r="B368" t="str">
            <v>заданная</v>
          </cell>
          <cell r="C368" t="str">
            <v>2014-2021 гг.</v>
          </cell>
          <cell r="D368" t="str">
            <v>не предусмотрен</v>
          </cell>
          <cell r="E368" t="str">
            <v>Всего</v>
          </cell>
          <cell r="F368">
            <v>190.3</v>
          </cell>
          <cell r="G368">
            <v>185.8</v>
          </cell>
          <cell r="H368">
            <v>10.55</v>
          </cell>
          <cell r="I368">
            <v>19.328456533160892</v>
          </cell>
          <cell r="J368">
            <v>17.119993533524632</v>
          </cell>
          <cell r="K368">
            <v>5.7899999999999991</v>
          </cell>
          <cell r="L368">
            <v>25.87</v>
          </cell>
          <cell r="M368">
            <v>5.0999999999999996</v>
          </cell>
          <cell r="O368" t="str">
            <v>Требуется разработка рабочего проекта</v>
          </cell>
          <cell r="P368" t="str">
            <v>№ПП-2069 от 18.11.2013г.от 17.11.2014 г. №ПП-2264Протокол Кабинета Министров от 31.01.2013 г. №02-02/1-190</v>
          </cell>
        </row>
        <row r="369">
          <cell r="E369" t="str">
            <v>собственные средства</v>
          </cell>
          <cell r="F369">
            <v>190.3</v>
          </cell>
          <cell r="G369">
            <v>185.8</v>
          </cell>
          <cell r="H369">
            <v>10.55</v>
          </cell>
          <cell r="I369">
            <v>19.328456533160892</v>
          </cell>
          <cell r="J369">
            <v>17.119993533524632</v>
          </cell>
          <cell r="K369">
            <v>5.7899999999999991</v>
          </cell>
          <cell r="L369">
            <v>25.87</v>
          </cell>
          <cell r="M369">
            <v>5.0999999999999996</v>
          </cell>
        </row>
        <row r="370">
          <cell r="A370" t="str">
            <v>Техническое и технологическое перевооружение добывающих и перерабатывающих мощностей</v>
          </cell>
          <cell r="B370" t="str">
            <v>заданная</v>
          </cell>
          <cell r="C370" t="str">
            <v>2014-2016 гг.</v>
          </cell>
          <cell r="D370" t="str">
            <v>не предусмотрен</v>
          </cell>
          <cell r="E370" t="str">
            <v>Всего</v>
          </cell>
          <cell r="F370">
            <v>32.4</v>
          </cell>
          <cell r="G370">
            <v>19.2</v>
          </cell>
          <cell r="H370">
            <v>12.77</v>
          </cell>
          <cell r="I370">
            <v>3.4</v>
          </cell>
          <cell r="J370">
            <v>3.03</v>
          </cell>
          <cell r="O370" t="str">
            <v>Требуется разработка рабочего проекта</v>
          </cell>
          <cell r="P370" t="str">
            <v>Протокол Кабинета Министров от 31.01.2013 г. №02-02/1-190ПП №1442 от 15.12.10гот 17.11.2014 г. №ПП-2264</v>
          </cell>
        </row>
        <row r="371">
          <cell r="E371" t="str">
            <v>собственные средства</v>
          </cell>
          <cell r="F371">
            <v>32.4</v>
          </cell>
          <cell r="G371">
            <v>19.2</v>
          </cell>
          <cell r="H371">
            <v>12.77</v>
          </cell>
          <cell r="I371">
            <v>3.4</v>
          </cell>
          <cell r="J371">
            <v>3.03</v>
          </cell>
        </row>
        <row r="372">
          <cell r="A372" t="str">
            <v>Повышение энергоэффективности сернокислотного производства за счет выработки электрической энергии с использованием вторичных энергоресурсов</v>
          </cell>
          <cell r="B372" t="str">
            <v>заданная</v>
          </cell>
          <cell r="C372" t="str">
            <v>2013-2015 гг.</v>
          </cell>
          <cell r="D372" t="str">
            <v>не предусмотрен</v>
          </cell>
          <cell r="E372" t="str">
            <v>Всего</v>
          </cell>
          <cell r="F372">
            <v>8.1999999999999993</v>
          </cell>
          <cell r="G372">
            <v>5.4</v>
          </cell>
          <cell r="H372">
            <v>5.4</v>
          </cell>
          <cell r="O372" t="str">
            <v>ТЭО проекта на стадии разработки</v>
          </cell>
          <cell r="P372" t="str">
            <v xml:space="preserve">Протокол Кабинета Министров от 31.01.2013 г. №02-02/1-190ПП-1855 от 21.11.2012г.;№ПП-2069 от 18.11.2013г.от 17.11.2014 г. №ПП-2264                        </v>
          </cell>
        </row>
        <row r="373">
          <cell r="E373" t="str">
            <v>собственные средства</v>
          </cell>
          <cell r="F373">
            <v>8.1999999999999993</v>
          </cell>
          <cell r="G373">
            <v>5.4</v>
          </cell>
          <cell r="H373">
            <v>5.4</v>
          </cell>
        </row>
        <row r="374">
          <cell r="A374" t="str">
            <v>Отработка карьера «Мурунтау» (V очередь)</v>
          </cell>
          <cell r="B374" t="str">
            <v>заданная</v>
          </cell>
          <cell r="C374" t="str">
            <v>2015-2025 гг.</v>
          </cell>
          <cell r="D374" t="str">
            <v>не требуется</v>
          </cell>
          <cell r="E374" t="str">
            <v>Всего</v>
          </cell>
          <cell r="F374">
            <v>230</v>
          </cell>
          <cell r="G374">
            <v>230</v>
          </cell>
          <cell r="H374">
            <v>4.68</v>
          </cell>
          <cell r="I374">
            <v>7.3087560118013162</v>
          </cell>
          <cell r="J374">
            <v>16.16744129652831</v>
          </cell>
          <cell r="K374">
            <v>20</v>
          </cell>
          <cell r="L374">
            <v>36.549999999999997</v>
          </cell>
          <cell r="M374">
            <v>37.74</v>
          </cell>
          <cell r="O374" t="str">
            <v>Требуется разработка ТЭО проекта</v>
          </cell>
          <cell r="P374" t="str">
            <v>Постановление Президента Республики Узбекистан от 15.12.2010 г. №ПП-1442,от 17.11.2014 г. №ПП-2264</v>
          </cell>
        </row>
        <row r="375">
          <cell r="E375" t="str">
            <v>собственные средства</v>
          </cell>
          <cell r="F375">
            <v>230</v>
          </cell>
          <cell r="G375">
            <v>230</v>
          </cell>
          <cell r="H375">
            <v>4.68</v>
          </cell>
          <cell r="I375">
            <v>7.3087560118013162</v>
          </cell>
          <cell r="J375">
            <v>16.16744129652831</v>
          </cell>
          <cell r="K375">
            <v>20</v>
          </cell>
          <cell r="L375">
            <v>36.549999999999997</v>
          </cell>
          <cell r="M375">
            <v>37.74</v>
          </cell>
        </row>
        <row r="376">
          <cell r="A376" t="str">
            <v xml:space="preserve">Расширение и реконструкция хвостового хозяйства  с намывом ограджающих дамб хвостохранилища №2 ГМЗ-2 ( II этап) </v>
          </cell>
          <cell r="B376" t="str">
            <v>заданная</v>
          </cell>
          <cell r="C376" t="str">
            <v>2015-2022 гг.</v>
          </cell>
          <cell r="D376" t="str">
            <v>не предусмотрен</v>
          </cell>
          <cell r="E376" t="str">
            <v>Всего</v>
          </cell>
          <cell r="F376">
            <v>160</v>
          </cell>
          <cell r="G376">
            <v>160</v>
          </cell>
          <cell r="H376">
            <v>6.0623206563472491</v>
          </cell>
          <cell r="I376">
            <v>8.0830942084629989</v>
          </cell>
          <cell r="J376">
            <v>8.0830942084629989</v>
          </cell>
          <cell r="K376">
            <v>15</v>
          </cell>
          <cell r="L376">
            <v>40</v>
          </cell>
          <cell r="M376">
            <v>43.55</v>
          </cell>
          <cell r="O376" t="str">
            <v>Требуется разработка ТЭО проекта</v>
          </cell>
          <cell r="P376" t="str">
            <v>ПП №1442 от 15.12.10г</v>
          </cell>
        </row>
        <row r="377">
          <cell r="E377" t="str">
            <v>собственные средства</v>
          </cell>
          <cell r="F377">
            <v>160</v>
          </cell>
          <cell r="G377">
            <v>160</v>
          </cell>
          <cell r="H377">
            <v>6.0623206563472491</v>
          </cell>
          <cell r="I377">
            <v>8.0830942084629989</v>
          </cell>
          <cell r="J377">
            <v>8.0830942084629989</v>
          </cell>
          <cell r="K377">
            <v>15</v>
          </cell>
          <cell r="L377">
            <v>40</v>
          </cell>
          <cell r="M377">
            <v>43.55</v>
          </cell>
        </row>
        <row r="378">
          <cell r="A378" t="str">
            <v>Расширение, техническое и технологическое перевооружение цеха кучного выщелачивания (II этап)</v>
          </cell>
          <cell r="B378" t="str">
            <v>заданная</v>
          </cell>
          <cell r="C378" t="str">
            <v>2016-2018 гг.</v>
          </cell>
          <cell r="D378" t="str">
            <v>не предусмотрен</v>
          </cell>
          <cell r="E378" t="str">
            <v>Всего</v>
          </cell>
          <cell r="F378">
            <v>27.3</v>
          </cell>
          <cell r="G378">
            <v>27.3</v>
          </cell>
          <cell r="H378">
            <v>0</v>
          </cell>
          <cell r="I378">
            <v>4</v>
          </cell>
          <cell r="J378">
            <v>8</v>
          </cell>
          <cell r="K378">
            <v>15.3</v>
          </cell>
          <cell r="O378" t="str">
            <v>Требуется разработка ТЭО проекта</v>
          </cell>
          <cell r="P378" t="str">
            <v>ПП №1442 от 15.12.10г</v>
          </cell>
        </row>
        <row r="379">
          <cell r="E379" t="str">
            <v>собственные средства</v>
          </cell>
          <cell r="F379">
            <v>27.3</v>
          </cell>
          <cell r="G379">
            <v>27.3</v>
          </cell>
          <cell r="I379">
            <v>4</v>
          </cell>
          <cell r="J379">
            <v>8</v>
          </cell>
          <cell r="K379">
            <v>15.3</v>
          </cell>
        </row>
        <row r="380">
          <cell r="A380" t="str">
            <v>Реконструкция ГМЗ-2 под переработку "хвостов" кучного выщелачивания</v>
          </cell>
          <cell r="B380" t="str">
            <v>заданная</v>
          </cell>
          <cell r="C380" t="str">
            <v>2015-2020 гг.</v>
          </cell>
          <cell r="D380" t="str">
            <v>не требуется</v>
          </cell>
          <cell r="E380" t="str">
            <v>Всего</v>
          </cell>
          <cell r="F380">
            <v>30</v>
          </cell>
          <cell r="G380">
            <v>30</v>
          </cell>
          <cell r="H380">
            <v>5.3</v>
          </cell>
          <cell r="I380">
            <v>6.97</v>
          </cell>
          <cell r="J380">
            <v>10.61</v>
          </cell>
          <cell r="K380">
            <v>2.5</v>
          </cell>
          <cell r="L380">
            <v>2.2999999999999998</v>
          </cell>
          <cell r="M380">
            <v>2.3199999999999998</v>
          </cell>
          <cell r="O380" t="str">
            <v>Требуется разработка ТЭО проекта</v>
          </cell>
          <cell r="P380" t="str">
            <v>ПП №1442 от 15.12.10г</v>
          </cell>
        </row>
        <row r="381">
          <cell r="E381" t="str">
            <v>собственные средства</v>
          </cell>
          <cell r="F381">
            <v>30</v>
          </cell>
          <cell r="G381">
            <v>30</v>
          </cell>
          <cell r="H381">
            <v>5.3</v>
          </cell>
          <cell r="I381">
            <v>6.97</v>
          </cell>
          <cell r="J381">
            <v>10.61</v>
          </cell>
          <cell r="K381">
            <v>2.5</v>
          </cell>
          <cell r="L381">
            <v>2.2999999999999998</v>
          </cell>
          <cell r="M381">
            <v>2.3199999999999998</v>
          </cell>
        </row>
        <row r="382">
          <cell r="A382" t="str">
            <v>Техническое перевооружение железнодорожного транспорта НГМК</v>
          </cell>
          <cell r="B382" t="str">
            <v>заданная</v>
          </cell>
          <cell r="C382" t="str">
            <v>2015-2017 гг.</v>
          </cell>
          <cell r="D382" t="str">
            <v>не предусмотрен</v>
          </cell>
          <cell r="E382" t="str">
            <v>Всего</v>
          </cell>
          <cell r="F382">
            <v>11.367093723477346</v>
          </cell>
          <cell r="G382">
            <v>11.367093723477346</v>
          </cell>
          <cell r="H382">
            <v>7.7733500383946961</v>
          </cell>
          <cell r="I382">
            <v>1.7968718425413246</v>
          </cell>
          <cell r="J382">
            <v>1.7968718425413246</v>
          </cell>
          <cell r="K382">
            <v>0</v>
          </cell>
          <cell r="L382">
            <v>0</v>
          </cell>
          <cell r="M382">
            <v>0</v>
          </cell>
          <cell r="O382" t="str">
            <v>Требуется разработка рабочего проекта</v>
          </cell>
          <cell r="P382" t="str">
            <v>ПП №1446 от 21.12.2010г.</v>
          </cell>
        </row>
        <row r="383">
          <cell r="E383" t="str">
            <v>собственные средства</v>
          </cell>
          <cell r="F383">
            <v>11.367093723477346</v>
          </cell>
          <cell r="G383">
            <v>11.367093723477346</v>
          </cell>
          <cell r="H383">
            <v>7.7733500383946961</v>
          </cell>
          <cell r="I383">
            <v>1.7968718425413246</v>
          </cell>
          <cell r="J383">
            <v>1.7968718425413246</v>
          </cell>
        </row>
        <row r="384">
          <cell r="A384" t="str">
            <v>Строительство II-этапа 2 очереди хвостохранилища ГМЗ-3</v>
          </cell>
          <cell r="B384" t="str">
            <v>заданная</v>
          </cell>
          <cell r="C384" t="str">
            <v>2012-2015 гг.</v>
          </cell>
          <cell r="D384" t="str">
            <v>не предусмотрен</v>
          </cell>
          <cell r="E384" t="str">
            <v>Всего</v>
          </cell>
          <cell r="F384">
            <v>22.37</v>
          </cell>
          <cell r="G384">
            <v>7.22</v>
          </cell>
          <cell r="H384">
            <v>7.22</v>
          </cell>
          <cell r="O384" t="str">
            <v>Имеется разработанный рабочий проект</v>
          </cell>
          <cell r="P384" t="str">
            <v>Постановления Президента Республики Узбекистан от 17.11.2014 г. №ПП-2264Закл. №108-экс от 30.07.12г. Госэксперт. Навоийской обл.</v>
          </cell>
        </row>
        <row r="385">
          <cell r="E385" t="str">
            <v>собственные средства</v>
          </cell>
          <cell r="F385">
            <v>22.37</v>
          </cell>
          <cell r="G385">
            <v>7.22</v>
          </cell>
          <cell r="H385">
            <v>7.22</v>
          </cell>
        </row>
        <row r="386">
          <cell r="A386" t="str">
            <v>Строительство постаянного расходного склада ВМ и установка для хранения и загрузки компонентов ЭВВ в СЗМ и МЗ-4 на площадке рудника "Даугызтау"</v>
          </cell>
          <cell r="B386" t="str">
            <v>заданная</v>
          </cell>
          <cell r="C386" t="str">
            <v>2015-2016 гг.</v>
          </cell>
          <cell r="D386" t="str">
            <v>не предусмотрен</v>
          </cell>
          <cell r="E386" t="str">
            <v>Всего</v>
          </cell>
          <cell r="F386">
            <v>0.98209594632825437</v>
          </cell>
          <cell r="G386">
            <v>0.98209594632825437</v>
          </cell>
          <cell r="H386">
            <v>0.39203006911045546</v>
          </cell>
          <cell r="I386">
            <v>0.59006587721779891</v>
          </cell>
          <cell r="J386">
            <v>0</v>
          </cell>
          <cell r="K386">
            <v>0</v>
          </cell>
          <cell r="L386">
            <v>0</v>
          </cell>
          <cell r="M386">
            <v>0</v>
          </cell>
          <cell r="O386" t="str">
            <v>ТЭО проекта на стадии разработки</v>
          </cell>
          <cell r="P386" t="str">
            <v>Протокол №2-01/832 от 19.01.11г.</v>
          </cell>
        </row>
        <row r="387">
          <cell r="E387" t="str">
            <v>собственные средства</v>
          </cell>
          <cell r="F387">
            <v>0.98209594632825437</v>
          </cell>
          <cell r="G387">
            <v>0.98209594632825437</v>
          </cell>
          <cell r="H387">
            <v>0.39203006911045546</v>
          </cell>
          <cell r="I387">
            <v>0.59006587721779891</v>
          </cell>
        </row>
        <row r="388">
          <cell r="A388" t="str">
            <v>Строительство постоянного расходного склада ВМ вместимостью 240тн на м/р Кокпатас</v>
          </cell>
          <cell r="B388" t="str">
            <v>заданная</v>
          </cell>
          <cell r="C388" t="str">
            <v>2016-2017 гг.</v>
          </cell>
          <cell r="D388" t="str">
            <v>не предусмотрен</v>
          </cell>
          <cell r="E388" t="str">
            <v>Всего</v>
          </cell>
          <cell r="F388">
            <v>0.72747847876166993</v>
          </cell>
          <cell r="G388">
            <v>0.72747847876166993</v>
          </cell>
          <cell r="H388">
            <v>0</v>
          </cell>
          <cell r="I388">
            <v>0.27078365598351045</v>
          </cell>
          <cell r="J388">
            <v>0.45669482277815943</v>
          </cell>
          <cell r="K388">
            <v>0</v>
          </cell>
          <cell r="L388">
            <v>0</v>
          </cell>
          <cell r="M388">
            <v>0</v>
          </cell>
          <cell r="O388" t="str">
            <v>Имеется разработанный рабочий проект</v>
          </cell>
          <cell r="P388" t="str">
            <v xml:space="preserve">Закл. №74-экс от 30.07.13г. Госэксперт. Навоийской обл. </v>
          </cell>
        </row>
        <row r="389">
          <cell r="E389" t="str">
            <v>собственные средства</v>
          </cell>
          <cell r="F389">
            <v>0.72747847876166993</v>
          </cell>
          <cell r="G389">
            <v>0.72747847876166993</v>
          </cell>
          <cell r="I389">
            <v>0.27078365598351045</v>
          </cell>
          <cell r="J389">
            <v>0.45669482277815943</v>
          </cell>
        </row>
        <row r="390">
          <cell r="A390" t="str">
            <v>Северное РУ НГМК. Реконструкция и строительство резервного (аварийного) электроснабжения объектов особой категории ГМЗ-3</v>
          </cell>
          <cell r="B390" t="str">
            <v>заданная</v>
          </cell>
          <cell r="C390" t="str">
            <v>2015-2016 гг.</v>
          </cell>
          <cell r="D390" t="str">
            <v>не предусмотрен</v>
          </cell>
          <cell r="E390" t="str">
            <v>Всего</v>
          </cell>
          <cell r="F390">
            <v>14.18</v>
          </cell>
          <cell r="G390">
            <v>14.18</v>
          </cell>
          <cell r="H390">
            <v>8.83</v>
          </cell>
          <cell r="I390">
            <v>5.35</v>
          </cell>
          <cell r="J390">
            <v>0</v>
          </cell>
          <cell r="K390">
            <v>0</v>
          </cell>
          <cell r="L390">
            <v>0</v>
          </cell>
          <cell r="M390">
            <v>0</v>
          </cell>
          <cell r="O390" t="str">
            <v>Имеется разработанный рабочий проект</v>
          </cell>
          <cell r="P390" t="str">
            <v>Постановления Президента Республики Узбекистан от 17.11.2014 г. №ПП-2264Закл. №122-экс от 02.12.2013г.  Госэксперт.                           Навоийской.обл.</v>
          </cell>
        </row>
        <row r="391">
          <cell r="E391" t="str">
            <v>собственные средства</v>
          </cell>
          <cell r="F391">
            <v>14.18</v>
          </cell>
          <cell r="G391">
            <v>14.18</v>
          </cell>
          <cell r="H391">
            <v>8.83</v>
          </cell>
          <cell r="I391">
            <v>5.35</v>
          </cell>
        </row>
        <row r="392">
          <cell r="A392" t="str">
            <v>ЦРУ НГМК. ОЭС ВВС. Реконструкция системы технического водоснабжения Зарафшан-Бессопан. 2-ой этап</v>
          </cell>
          <cell r="B392" t="str">
            <v>заданная</v>
          </cell>
          <cell r="C392" t="str">
            <v>2013-2015 гг.</v>
          </cell>
          <cell r="D392" t="str">
            <v>не предусмотрен</v>
          </cell>
          <cell r="E392" t="str">
            <v>Всего</v>
          </cell>
          <cell r="F392">
            <v>4.191084347088065</v>
          </cell>
          <cell r="G392">
            <v>2.7066240957038352</v>
          </cell>
          <cell r="H392">
            <v>2.7066240957038352</v>
          </cell>
          <cell r="I392">
            <v>0</v>
          </cell>
          <cell r="J392">
            <v>0</v>
          </cell>
          <cell r="K392">
            <v>0</v>
          </cell>
          <cell r="L392">
            <v>0</v>
          </cell>
          <cell r="M392">
            <v>0</v>
          </cell>
          <cell r="O392" t="str">
            <v>Имеется разработанный рабочий проект</v>
          </cell>
          <cell r="P392" t="str">
            <v>Закл. №124-Экс от 04.12.2013г. Госэксп. Навоий. обл.</v>
          </cell>
        </row>
        <row r="393">
          <cell r="E393" t="str">
            <v>собственные средства</v>
          </cell>
          <cell r="F393">
            <v>4.191084347088065</v>
          </cell>
          <cell r="G393">
            <v>2.7066240957038352</v>
          </cell>
          <cell r="H393">
            <v>2.7066240957038352</v>
          </cell>
        </row>
        <row r="394">
          <cell r="A394" t="str">
            <v>Техническое перевооружение МЗИУ под переработку сульфидных руд и отработка хвостовой пульпы хвостохранилища</v>
          </cell>
          <cell r="B394" t="str">
            <v>заданная</v>
          </cell>
          <cell r="C394" t="str">
            <v>2016-2019 гг.</v>
          </cell>
          <cell r="D394" t="str">
            <v>не требуется</v>
          </cell>
          <cell r="E394" t="str">
            <v>Всего</v>
          </cell>
          <cell r="F394">
            <v>30</v>
          </cell>
          <cell r="G394">
            <v>30</v>
          </cell>
          <cell r="H394">
            <v>0</v>
          </cell>
          <cell r="I394">
            <v>5.68</v>
          </cell>
          <cell r="J394">
            <v>6.05</v>
          </cell>
          <cell r="K394">
            <v>6.8000000000000007</v>
          </cell>
          <cell r="L394">
            <v>6.91</v>
          </cell>
          <cell r="M394">
            <v>4.5600000000000005</v>
          </cell>
          <cell r="O394" t="str">
            <v>Требуется разработка ТЭО проекта</v>
          </cell>
          <cell r="P394" t="str">
            <v>№ПП-1442 от 15.12.2010г</v>
          </cell>
        </row>
        <row r="395">
          <cell r="E395" t="str">
            <v>собственные средства</v>
          </cell>
          <cell r="F395">
            <v>30</v>
          </cell>
          <cell r="G395">
            <v>30</v>
          </cell>
          <cell r="H395">
            <v>0</v>
          </cell>
          <cell r="I395">
            <v>5.68</v>
          </cell>
          <cell r="J395">
            <v>6.05</v>
          </cell>
          <cell r="K395">
            <v>6.8000000000000007</v>
          </cell>
          <cell r="L395">
            <v>6.91</v>
          </cell>
          <cell r="M395">
            <v>4.5600000000000005</v>
          </cell>
        </row>
        <row r="396">
          <cell r="A396" t="str">
            <v>ГМЗ-1. Реконструкция хвостохра-нилища ГМЗ-1 с одновременной его экологической реабилитацией с использованием хвостов от переработки золотосодержащих руд.  2-я очередь</v>
          </cell>
          <cell r="B396" t="str">
            <v>заданная</v>
          </cell>
          <cell r="C396" t="str">
            <v>2012-2015 гг.</v>
          </cell>
          <cell r="D396" t="str">
            <v>не предусмотрен</v>
          </cell>
          <cell r="E396" t="str">
            <v>Всего</v>
          </cell>
          <cell r="F396">
            <v>1.850139433375096</v>
          </cell>
          <cell r="G396">
            <v>1.0720203693974053</v>
          </cell>
          <cell r="H396">
            <v>1.0720203693974053</v>
          </cell>
          <cell r="I396">
            <v>0</v>
          </cell>
          <cell r="J396">
            <v>0</v>
          </cell>
          <cell r="K396">
            <v>0</v>
          </cell>
          <cell r="L396">
            <v>0</v>
          </cell>
          <cell r="M396">
            <v>0</v>
          </cell>
          <cell r="O396" t="str">
            <v>Имеется разработанный рабочий проект</v>
          </cell>
          <cell r="P396" t="str">
            <v>Закл.№75-экс от 28.05.2012г. Госэксперт. Навоий.обл.</v>
          </cell>
        </row>
        <row r="397">
          <cell r="E397" t="str">
            <v>собственные средства</v>
          </cell>
          <cell r="F397">
            <v>1.850139433375096</v>
          </cell>
          <cell r="G397">
            <v>1.0720203693974053</v>
          </cell>
          <cell r="H397">
            <v>1.0720203693974053</v>
          </cell>
        </row>
        <row r="398">
          <cell r="A398" t="str">
            <v>Техническое перевооружение литейного производства ПО НМЗ на 2013 год.</v>
          </cell>
          <cell r="B398" t="str">
            <v>заданная</v>
          </cell>
          <cell r="C398" t="str">
            <v>2015 г.</v>
          </cell>
          <cell r="D398" t="str">
            <v>не предусмотрен</v>
          </cell>
          <cell r="E398" t="str">
            <v>Всего</v>
          </cell>
          <cell r="F398">
            <v>1.5</v>
          </cell>
          <cell r="G398">
            <v>1.5</v>
          </cell>
          <cell r="H398">
            <v>1.5</v>
          </cell>
          <cell r="I398">
            <v>0</v>
          </cell>
          <cell r="J398">
            <v>0</v>
          </cell>
          <cell r="K398">
            <v>0</v>
          </cell>
          <cell r="L398">
            <v>0</v>
          </cell>
          <cell r="M398">
            <v>0</v>
          </cell>
          <cell r="O398" t="str">
            <v>Имеется разработанный рабочий проект</v>
          </cell>
          <cell r="P398" t="str">
            <v>Закл.№75-экс от 28.05.2012г. Госэксперт. Навоий.обл.</v>
          </cell>
        </row>
        <row r="399">
          <cell r="E399" t="str">
            <v>собственные средства</v>
          </cell>
          <cell r="F399">
            <v>1.5</v>
          </cell>
          <cell r="G399">
            <v>1.5</v>
          </cell>
          <cell r="H399">
            <v>1.5</v>
          </cell>
        </row>
        <row r="400">
          <cell r="A400" t="str">
            <v>Внедрение комплексной интегрированной системы по компьютеризации финансового учета и отчетности, управления персоналом, оперативной и производственно-технологической деятельности в горно-металлургической сфере</v>
          </cell>
          <cell r="B400" t="str">
            <v>заданная</v>
          </cell>
          <cell r="C400" t="str">
            <v>2015 г.</v>
          </cell>
          <cell r="D400" t="str">
            <v>не предусмотрен</v>
          </cell>
          <cell r="E400" t="str">
            <v>Всего</v>
          </cell>
          <cell r="F400">
            <v>1.5155801640868123</v>
          </cell>
          <cell r="G400">
            <v>1.5155801640868123</v>
          </cell>
          <cell r="H400">
            <v>1.5155801640868123</v>
          </cell>
          <cell r="I400">
            <v>0</v>
          </cell>
          <cell r="J400">
            <v>0</v>
          </cell>
          <cell r="K400">
            <v>0</v>
          </cell>
          <cell r="L400">
            <v>0</v>
          </cell>
          <cell r="M400">
            <v>0</v>
          </cell>
          <cell r="O400" t="str">
            <v>Требуется разработка ПТЭР проекта</v>
          </cell>
          <cell r="P400" t="str">
            <v>№ ПП-2158 от 03.04.2014г. приказ НГМК №255 от 10.04.2014 г</v>
          </cell>
        </row>
        <row r="401">
          <cell r="E401" t="str">
            <v>собственные средства</v>
          </cell>
          <cell r="F401">
            <v>1.5155801640868123</v>
          </cell>
          <cell r="G401">
            <v>1.5155801640868123</v>
          </cell>
          <cell r="H401">
            <v>1.5155801640868123</v>
          </cell>
        </row>
        <row r="402">
          <cell r="A402" t="str">
            <v>Внедрение информационной системы по контролю за использованием горюче-смазочных материалов на базе системы спутникового мониторинга транспортных средств (ИС "Контроль ГСМ")</v>
          </cell>
          <cell r="B402" t="str">
            <v>заданная</v>
          </cell>
          <cell r="C402" t="str">
            <v>2015 г.</v>
          </cell>
          <cell r="D402" t="str">
            <v>не предусмотрен</v>
          </cell>
          <cell r="E402" t="str">
            <v>Всего</v>
          </cell>
          <cell r="F402">
            <v>0.70727074324051242</v>
          </cell>
          <cell r="G402">
            <v>0.70727074324051242</v>
          </cell>
          <cell r="H402">
            <v>0.70727074324051242</v>
          </cell>
          <cell r="I402">
            <v>0</v>
          </cell>
          <cell r="J402">
            <v>0</v>
          </cell>
          <cell r="K402">
            <v>0</v>
          </cell>
          <cell r="L402">
            <v>0</v>
          </cell>
          <cell r="M402">
            <v>0</v>
          </cell>
          <cell r="O402" t="str">
            <v>Требуется разработка рабочей документации</v>
          </cell>
          <cell r="P402" t="str">
            <v>№ ПП-2158 от 03.04.2014г. приказ НГМК №255 от 10.04.2014г</v>
          </cell>
        </row>
        <row r="403">
          <cell r="E403" t="str">
            <v>собственные средства</v>
          </cell>
          <cell r="F403">
            <v>0.70727074324051242</v>
          </cell>
          <cell r="G403">
            <v>0.70727074324051242</v>
          </cell>
          <cell r="H403">
            <v>0.70727074324051242</v>
          </cell>
        </row>
        <row r="404">
          <cell r="A404" t="str">
            <v>Техническое перевооружение систем телекоммуникаций НГМК</v>
          </cell>
          <cell r="B404" t="str">
            <v>заданная</v>
          </cell>
          <cell r="C404" t="str">
            <v>2015 г.</v>
          </cell>
          <cell r="D404" t="str">
            <v>не предусмотрен</v>
          </cell>
          <cell r="E404" t="str">
            <v>Всего</v>
          </cell>
          <cell r="F404">
            <v>0.60623206563472498</v>
          </cell>
          <cell r="G404">
            <v>0.60623206563472498</v>
          </cell>
          <cell r="H404">
            <v>0.60623206563472498</v>
          </cell>
          <cell r="I404">
            <v>0</v>
          </cell>
          <cell r="J404">
            <v>0</v>
          </cell>
          <cell r="K404">
            <v>0</v>
          </cell>
          <cell r="L404">
            <v>0</v>
          </cell>
          <cell r="M404">
            <v>0</v>
          </cell>
          <cell r="O404" t="str">
            <v>требуется разработка РП</v>
          </cell>
          <cell r="P404" t="str">
            <v>№ ПП-2158 от 03.04.2014г. приказ НГМК №255 от 10.04.2014г</v>
          </cell>
        </row>
        <row r="405">
          <cell r="E405" t="str">
            <v>собственные средства</v>
          </cell>
          <cell r="F405">
            <v>0.60623206563472498</v>
          </cell>
          <cell r="G405">
            <v>0.60623206563472498</v>
          </cell>
          <cell r="H405">
            <v>0.60623206563472498</v>
          </cell>
        </row>
        <row r="406">
          <cell r="A406" t="str">
            <v>Внедрение автоматизированной системы оперативного диспетчерского управления ГМЗ-2</v>
          </cell>
          <cell r="B406" t="str">
            <v>заданная</v>
          </cell>
          <cell r="C406" t="str">
            <v>2015 г.</v>
          </cell>
          <cell r="D406" t="str">
            <v>не предусмотрен</v>
          </cell>
          <cell r="E406" t="str">
            <v>Всего</v>
          </cell>
          <cell r="F406">
            <v>0.60623206563472498</v>
          </cell>
          <cell r="G406">
            <v>0.60623206563472498</v>
          </cell>
          <cell r="H406">
            <v>0.60623206563472498</v>
          </cell>
          <cell r="I406">
            <v>0</v>
          </cell>
          <cell r="J406">
            <v>0</v>
          </cell>
          <cell r="K406">
            <v>0</v>
          </cell>
          <cell r="L406">
            <v>0</v>
          </cell>
          <cell r="M406">
            <v>0</v>
          </cell>
          <cell r="O406" t="str">
            <v>Требуется разработка рабочего проекта</v>
          </cell>
          <cell r="P406" t="str">
            <v>№ ПП-2158 от 03.04.2014г. приказ НГМК №255 от 10.04.2014г</v>
          </cell>
        </row>
        <row r="407">
          <cell r="E407" t="str">
            <v>собственные средства</v>
          </cell>
          <cell r="F407">
            <v>0.60623206563472498</v>
          </cell>
          <cell r="G407">
            <v>0.60623206563472498</v>
          </cell>
          <cell r="H407">
            <v>0.60623206563472498</v>
          </cell>
        </row>
        <row r="408">
          <cell r="A408" t="str">
            <v>Внедрение автоматизированной системы оперативного диспетчерского управления ОЭС ВВС (водовод Амударья-Зарафшан)</v>
          </cell>
          <cell r="B408" t="str">
            <v>заданная</v>
          </cell>
          <cell r="C408" t="str">
            <v>2015 г.</v>
          </cell>
          <cell r="D408" t="str">
            <v>не предусмотрен</v>
          </cell>
          <cell r="E408" t="str">
            <v>Всего</v>
          </cell>
          <cell r="F408">
            <v>0.70727074324051242</v>
          </cell>
          <cell r="G408">
            <v>0.70727074324051242</v>
          </cell>
          <cell r="H408">
            <v>0.70727074324051242</v>
          </cell>
          <cell r="I408">
            <v>0</v>
          </cell>
          <cell r="J408">
            <v>0</v>
          </cell>
          <cell r="K408">
            <v>0</v>
          </cell>
          <cell r="L408">
            <v>0</v>
          </cell>
          <cell r="M408">
            <v>0</v>
          </cell>
          <cell r="O408" t="str">
            <v>Требуется разработка рабочего проекта</v>
          </cell>
          <cell r="P408" t="str">
            <v>№ ПП-2158 от 03.04.2014г. приказ НГМК №255 от 10.04.2014г</v>
          </cell>
        </row>
        <row r="409">
          <cell r="E409" t="str">
            <v>собственные средства</v>
          </cell>
          <cell r="F409">
            <v>0.70727074324051242</v>
          </cell>
          <cell r="G409">
            <v>0.70727074324051242</v>
          </cell>
          <cell r="H409">
            <v>0.70727074324051242</v>
          </cell>
        </row>
        <row r="410">
          <cell r="A410" t="str">
            <v>Вовлечение в переработку хвостов кучного выщелачивания</v>
          </cell>
          <cell r="B410" t="str">
            <v>заданная</v>
          </cell>
          <cell r="C410" t="str">
            <v>2015-2018 гг.</v>
          </cell>
          <cell r="D410" t="str">
            <v>не предусмотрен</v>
          </cell>
          <cell r="E410" t="str">
            <v>Всего</v>
          </cell>
          <cell r="F410">
            <v>23</v>
          </cell>
          <cell r="G410">
            <v>23</v>
          </cell>
          <cell r="H410">
            <v>3.3</v>
          </cell>
          <cell r="I410">
            <v>6.56</v>
          </cell>
          <cell r="J410">
            <v>6.55</v>
          </cell>
          <cell r="K410">
            <v>6.59</v>
          </cell>
          <cell r="L410">
            <v>0</v>
          </cell>
          <cell r="M410">
            <v>0</v>
          </cell>
          <cell r="O410" t="str">
            <v>Требуется разработка рабочего проекта</v>
          </cell>
          <cell r="P410" t="str">
            <v>Постановления Президента Республики Узбекистан от 17.11.2014 г. №ПП-2264Протокол ГП "Навоийского ГМК" от 23.01.2014 г. №4-01/731 и 4-01/732</v>
          </cell>
        </row>
        <row r="411">
          <cell r="E411" t="str">
            <v>собственные средства</v>
          </cell>
          <cell r="F411">
            <v>23</v>
          </cell>
          <cell r="G411">
            <v>23</v>
          </cell>
          <cell r="H411">
            <v>3.3</v>
          </cell>
          <cell r="I411">
            <v>6.56</v>
          </cell>
          <cell r="J411">
            <v>6.55</v>
          </cell>
          <cell r="K411">
            <v>6.59</v>
          </cell>
        </row>
        <row r="412">
          <cell r="A412" t="str">
            <v>Техническое перевооружение железнодорожного транспорта ЦРУ (I этап)</v>
          </cell>
          <cell r="B412" t="str">
            <v>заданная</v>
          </cell>
          <cell r="C412" t="str">
            <v>2015-2017 гг.</v>
          </cell>
          <cell r="D412" t="str">
            <v>не предусмотрен</v>
          </cell>
          <cell r="E412" t="str">
            <v>Всего</v>
          </cell>
          <cell r="F412">
            <v>9.8000000000000007</v>
          </cell>
          <cell r="G412">
            <v>9.8000000000000007</v>
          </cell>
          <cell r="H412">
            <v>2.5</v>
          </cell>
          <cell r="I412">
            <v>3.6500000000000004</v>
          </cell>
          <cell r="J412">
            <v>3.6500000000000004</v>
          </cell>
          <cell r="K412">
            <v>0</v>
          </cell>
          <cell r="L412">
            <v>0</v>
          </cell>
          <cell r="M412">
            <v>0</v>
          </cell>
          <cell r="O412" t="str">
            <v>Требуется разработка рабочего проекта</v>
          </cell>
          <cell r="P412" t="str">
            <v>Постановления Президента Республики Узбекистан от 17.11.2014 г. №ПП-2264Протокол ГП "Навоийского ГМК" от 20.05.2014 г. №16-04/224</v>
          </cell>
        </row>
        <row r="413">
          <cell r="E413" t="str">
            <v>собственные средства</v>
          </cell>
          <cell r="F413">
            <v>9.8000000000000007</v>
          </cell>
          <cell r="G413">
            <v>9.8000000000000007</v>
          </cell>
          <cell r="H413">
            <v>2.5</v>
          </cell>
          <cell r="I413">
            <v>3.6500000000000004</v>
          </cell>
          <cell r="J413">
            <v>3.6500000000000004</v>
          </cell>
        </row>
        <row r="414">
          <cell r="A414" t="str">
            <v xml:space="preserve">Техническое перевооружение железнодорожного транспорта Сев.РУ </v>
          </cell>
          <cell r="B414" t="str">
            <v>заданная</v>
          </cell>
          <cell r="C414" t="str">
            <v>2015-2017 гг.</v>
          </cell>
          <cell r="D414" t="str">
            <v>не предусмотрен</v>
          </cell>
          <cell r="E414" t="str">
            <v>Всего</v>
          </cell>
          <cell r="F414">
            <v>9.9</v>
          </cell>
          <cell r="G414">
            <v>9.8000000000000007</v>
          </cell>
          <cell r="H414">
            <v>2.5</v>
          </cell>
          <cell r="I414">
            <v>3.6500000000000004</v>
          </cell>
          <cell r="J414">
            <v>3.6500000000000004</v>
          </cell>
          <cell r="K414">
            <v>0</v>
          </cell>
          <cell r="L414">
            <v>0</v>
          </cell>
          <cell r="M414">
            <v>0</v>
          </cell>
          <cell r="O414" t="str">
            <v>Требуется разработка рабочего проекта</v>
          </cell>
          <cell r="P414" t="str">
            <v>Постановления Президента Республики Узбекистан от 17.11.2014 г. №ПП-2264Протокол ГП "Навоийского ГМК" от 20.05.2014 г. №16-04/227</v>
          </cell>
        </row>
        <row r="415">
          <cell r="E415" t="str">
            <v>собственные средства</v>
          </cell>
          <cell r="F415">
            <v>9.9</v>
          </cell>
          <cell r="G415">
            <v>9.8000000000000007</v>
          </cell>
          <cell r="H415">
            <v>2.5</v>
          </cell>
          <cell r="I415">
            <v>3.6500000000000004</v>
          </cell>
          <cell r="J415">
            <v>3.6500000000000004</v>
          </cell>
        </row>
        <row r="416">
          <cell r="A416" t="str">
            <v>Вовлечение сырьевой базы запасов сульфидных руд месторождений "Кокпатас" и "Даугызтау" за счет отработки нижележащих горизонтов</v>
          </cell>
          <cell r="B416" t="str">
            <v>заданная</v>
          </cell>
          <cell r="C416" t="str">
            <v>2015-2021 гг.</v>
          </cell>
          <cell r="D416" t="str">
            <v>не предусмотрен</v>
          </cell>
          <cell r="E416" t="str">
            <v>Всего</v>
          </cell>
          <cell r="F416">
            <v>80</v>
          </cell>
          <cell r="G416">
            <v>80</v>
          </cell>
          <cell r="H416">
            <v>16.5</v>
          </cell>
          <cell r="I416">
            <v>10.58</v>
          </cell>
          <cell r="J416">
            <v>10.58</v>
          </cell>
          <cell r="K416">
            <v>10.58</v>
          </cell>
          <cell r="L416">
            <v>10.58</v>
          </cell>
          <cell r="M416">
            <v>10.58</v>
          </cell>
          <cell r="O416" t="str">
            <v>Требуется разработка рабочего проекта</v>
          </cell>
          <cell r="P416" t="str">
            <v>Постановления Президента Республики Узбекистан от 17.11.2014 г. №ПП-2264Протокол ГП "Навоийского ГМК" от 06.01.2014 г. №2-01/146</v>
          </cell>
        </row>
        <row r="417">
          <cell r="E417" t="str">
            <v>собственные средства</v>
          </cell>
          <cell r="F417">
            <v>80</v>
          </cell>
          <cell r="G417">
            <v>80</v>
          </cell>
          <cell r="H417">
            <v>16.5</v>
          </cell>
          <cell r="I417">
            <v>10.58</v>
          </cell>
          <cell r="J417">
            <v>10.58</v>
          </cell>
          <cell r="K417">
            <v>10.58</v>
          </cell>
          <cell r="L417">
            <v>10.58</v>
          </cell>
          <cell r="M417">
            <v>10.58</v>
          </cell>
        </row>
        <row r="418">
          <cell r="A418" t="str">
            <v>другие направления</v>
          </cell>
          <cell r="F418">
            <v>13.99</v>
          </cell>
          <cell r="G418">
            <v>12.760000000000002</v>
          </cell>
          <cell r="H418">
            <v>9.86</v>
          </cell>
          <cell r="I418">
            <v>2.9</v>
          </cell>
          <cell r="J418">
            <v>0</v>
          </cell>
          <cell r="K418">
            <v>0</v>
          </cell>
          <cell r="L418">
            <v>0</v>
          </cell>
          <cell r="M418">
            <v>0</v>
          </cell>
        </row>
        <row r="419">
          <cell r="A419" t="str">
            <v>Приоритетные проекты по внедрению информационно-коммуникационных систем и програмных продуктов</v>
          </cell>
          <cell r="B419" t="str">
            <v>заданная</v>
          </cell>
          <cell r="C419" t="str">
            <v>2014-2015 гг.</v>
          </cell>
          <cell r="D419" t="str">
            <v>не предусмотрен</v>
          </cell>
          <cell r="E419" t="str">
            <v>Всего</v>
          </cell>
          <cell r="F419">
            <v>8.91</v>
          </cell>
          <cell r="G419">
            <v>7.86</v>
          </cell>
          <cell r="H419">
            <v>7.86</v>
          </cell>
          <cell r="P419" t="str">
            <v>Постановление Президента Республики Узбекистан от 03.04.2014 г. №ПП-2158,от 17.11.2014 г. №ПП-2264</v>
          </cell>
        </row>
        <row r="420">
          <cell r="E420" t="str">
            <v>собственные средства</v>
          </cell>
          <cell r="F420">
            <v>8.91</v>
          </cell>
          <cell r="G420">
            <v>7.86</v>
          </cell>
          <cell r="H420">
            <v>7.86</v>
          </cell>
        </row>
        <row r="421">
          <cell r="A421" t="str">
            <v xml:space="preserve">Обновления и модернизации оборудования, транспорта, машин, механизмов и средств малой механизации ЗУС </v>
          </cell>
          <cell r="B421" t="str">
            <v>заданная</v>
          </cell>
          <cell r="C421" t="str">
            <v>2014-2016 гг.</v>
          </cell>
          <cell r="D421" t="str">
            <v>не предусмотрен</v>
          </cell>
          <cell r="E421" t="str">
            <v>Всего</v>
          </cell>
          <cell r="F421">
            <v>5.08</v>
          </cell>
          <cell r="G421">
            <v>4.9000000000000004</v>
          </cell>
          <cell r="H421">
            <v>2</v>
          </cell>
          <cell r="I421">
            <v>2.9</v>
          </cell>
          <cell r="P421" t="str">
            <v>Постановление Президента Республики Узбекистан от 07.03.2014 г. №ПП-2143,от 17.11.2014 г. №ПП-2264</v>
          </cell>
        </row>
        <row r="422">
          <cell r="E422" t="str">
            <v>собственные средства</v>
          </cell>
          <cell r="F422">
            <v>5.08</v>
          </cell>
          <cell r="G422">
            <v>4.9000000000000004</v>
          </cell>
          <cell r="H422">
            <v>2</v>
          </cell>
          <cell r="I422">
            <v>2.9</v>
          </cell>
        </row>
        <row r="423">
          <cell r="A423" t="str">
            <v>Алмалыкский ГМК</v>
          </cell>
        </row>
        <row r="424">
          <cell r="A424" t="str">
            <v>Всего</v>
          </cell>
          <cell r="F424">
            <v>2333.0839999999998</v>
          </cell>
          <cell r="G424">
            <v>2239.384</v>
          </cell>
          <cell r="H424">
            <v>275.88</v>
          </cell>
          <cell r="I424">
            <v>217.02466666666666</v>
          </cell>
          <cell r="J424">
            <v>245.47666666666666</v>
          </cell>
          <cell r="K424">
            <v>238.69666666666666</v>
          </cell>
          <cell r="L424">
            <v>230</v>
          </cell>
          <cell r="M424">
            <v>232.59999999999997</v>
          </cell>
        </row>
        <row r="425">
          <cell r="A425" t="str">
            <v>в том числе:</v>
          </cell>
        </row>
        <row r="426">
          <cell r="E426" t="str">
            <v>собственные средства</v>
          </cell>
          <cell r="F426">
            <v>389.30399999999997</v>
          </cell>
          <cell r="G426">
            <v>368.21600000000001</v>
          </cell>
          <cell r="H426">
            <v>55.7</v>
          </cell>
          <cell r="I426">
            <v>79.050666666666672</v>
          </cell>
          <cell r="J426">
            <v>63.816666666666663</v>
          </cell>
          <cell r="K426">
            <v>65.046666666666667</v>
          </cell>
          <cell r="L426">
            <v>40</v>
          </cell>
          <cell r="M426">
            <v>57.6</v>
          </cell>
          <cell r="N426">
            <v>0</v>
          </cell>
        </row>
        <row r="427">
          <cell r="E427" t="str">
            <v>ФРРУз</v>
          </cell>
          <cell r="F427">
            <v>1398.0440000000001</v>
          </cell>
          <cell r="G427">
            <v>1332.8</v>
          </cell>
          <cell r="H427">
            <v>92.8</v>
          </cell>
          <cell r="I427">
            <v>40</v>
          </cell>
          <cell r="J427">
            <v>74</v>
          </cell>
          <cell r="K427">
            <v>106</v>
          </cell>
          <cell r="L427">
            <v>140</v>
          </cell>
          <cell r="M427">
            <v>130</v>
          </cell>
        </row>
        <row r="428">
          <cell r="E428" t="str">
            <v>кредиты коммерческих банков</v>
          </cell>
          <cell r="F428">
            <v>545.73599999999999</v>
          </cell>
          <cell r="G428">
            <v>538.36799999999994</v>
          </cell>
          <cell r="H428">
            <v>127.38</v>
          </cell>
          <cell r="I428">
            <v>97.97399999999999</v>
          </cell>
          <cell r="J428">
            <v>107.66</v>
          </cell>
          <cell r="K428">
            <v>67.650000000000006</v>
          </cell>
          <cell r="L428">
            <v>50</v>
          </cell>
          <cell r="M428">
            <v>45</v>
          </cell>
          <cell r="N428">
            <v>0</v>
          </cell>
        </row>
        <row r="429">
          <cell r="E429" t="str">
            <v>прямые иностранные инвестиции и кредиты</v>
          </cell>
          <cell r="F429">
            <v>0</v>
          </cell>
          <cell r="G429">
            <v>0</v>
          </cell>
          <cell r="H429">
            <v>0</v>
          </cell>
          <cell r="I429">
            <v>0</v>
          </cell>
          <cell r="J429">
            <v>0</v>
          </cell>
          <cell r="K429">
            <v>0</v>
          </cell>
          <cell r="L429">
            <v>0</v>
          </cell>
          <cell r="M429">
            <v>0</v>
          </cell>
        </row>
        <row r="430">
          <cell r="E430" t="str">
            <v>иностранные кредиты под гарантию Правительства</v>
          </cell>
          <cell r="F430">
            <v>0</v>
          </cell>
          <cell r="G430">
            <v>0</v>
          </cell>
          <cell r="H430">
            <v>0</v>
          </cell>
          <cell r="I430">
            <v>0</v>
          </cell>
          <cell r="J430">
            <v>0</v>
          </cell>
          <cell r="K430">
            <v>0</v>
          </cell>
          <cell r="L430">
            <v>0</v>
          </cell>
          <cell r="M430">
            <v>0</v>
          </cell>
        </row>
        <row r="431">
          <cell r="A431" t="str">
            <v>новое строительство</v>
          </cell>
          <cell r="F431">
            <v>1918.0920000000001</v>
          </cell>
          <cell r="G431">
            <v>1905.7140000000002</v>
          </cell>
          <cell r="H431">
            <v>176.5</v>
          </cell>
          <cell r="I431">
            <v>199.03466666666665</v>
          </cell>
          <cell r="J431">
            <v>231.27666666666667</v>
          </cell>
          <cell r="K431">
            <v>203.49666666666667</v>
          </cell>
          <cell r="L431">
            <v>165</v>
          </cell>
          <cell r="M431">
            <v>130.69999999999999</v>
          </cell>
          <cell r="N431">
            <v>0</v>
          </cell>
        </row>
        <row r="432">
          <cell r="A432" t="str">
            <v>Строительство новой плавильной печи на медеплавильном заводе</v>
          </cell>
          <cell r="B432" t="str">
            <v>дополнительно 16,7 тыс тн меди</v>
          </cell>
          <cell r="C432" t="str">
            <v>2013-2016 гг.</v>
          </cell>
          <cell r="D432" t="str">
            <v>не требуется</v>
          </cell>
          <cell r="E432" t="str">
            <v>Всего</v>
          </cell>
          <cell r="F432">
            <v>91.588999999999999</v>
          </cell>
          <cell r="G432">
            <v>83.574000000000012</v>
          </cell>
          <cell r="H432">
            <v>54</v>
          </cell>
          <cell r="I432">
            <v>29.569999999999993</v>
          </cell>
          <cell r="J432">
            <v>0</v>
          </cell>
          <cell r="O432" t="str">
            <v xml:space="preserve">Имеется утвержденное ПТЭО проекта </v>
          </cell>
          <cell r="P432" t="str">
            <v>Постановление Президента Республики Узбекистан от 04.10.2011 г. №ПП-1623,от 17.11.2014 г. №ПП-2264</v>
          </cell>
        </row>
        <row r="433">
          <cell r="E433" t="str">
            <v>собственные средства</v>
          </cell>
          <cell r="F433">
            <v>34.658999999999999</v>
          </cell>
          <cell r="G433">
            <v>28.01</v>
          </cell>
          <cell r="H433">
            <v>10.15</v>
          </cell>
          <cell r="I433">
            <v>17.86</v>
          </cell>
        </row>
        <row r="434">
          <cell r="E434" t="str">
            <v>ФРРУз</v>
          </cell>
          <cell r="F434">
            <v>29</v>
          </cell>
          <cell r="G434">
            <v>29</v>
          </cell>
          <cell r="H434">
            <v>29</v>
          </cell>
          <cell r="I434">
            <v>0</v>
          </cell>
        </row>
        <row r="435">
          <cell r="E435" t="str">
            <v>кредиты коммерческих банков</v>
          </cell>
          <cell r="F435">
            <v>27.93</v>
          </cell>
          <cell r="G435">
            <v>26.564</v>
          </cell>
          <cell r="H435">
            <v>14.85</v>
          </cell>
          <cell r="I435">
            <v>11.709999999999996</v>
          </cell>
        </row>
        <row r="436">
          <cell r="A436" t="str">
            <v>Строительство дробильно-конвейерного комплекса на карьере "Кальмакир"</v>
          </cell>
          <cell r="B436" t="str">
            <v>транспортировка 30,0 млн тн массы руды</v>
          </cell>
          <cell r="C436" t="str">
            <v>2015-2018 гг.</v>
          </cell>
          <cell r="D436" t="str">
            <v>не требуется</v>
          </cell>
          <cell r="E436" t="str">
            <v>Всего</v>
          </cell>
          <cell r="F436">
            <v>176.89699999999999</v>
          </cell>
          <cell r="G436">
            <v>176.29</v>
          </cell>
          <cell r="H436">
            <v>0.52</v>
          </cell>
          <cell r="I436">
            <v>55</v>
          </cell>
          <cell r="J436">
            <v>50.769999999999996</v>
          </cell>
          <cell r="K436">
            <v>70</v>
          </cell>
          <cell r="O436" t="str">
            <v xml:space="preserve">Имеется утвержденное ПТЭО проекта </v>
          </cell>
          <cell r="P436" t="str">
            <v xml:space="preserve">Постановление Президента Республики Узбекистан      от 04.10.2011 г. №ПП-1623 </v>
          </cell>
        </row>
        <row r="437">
          <cell r="E437" t="str">
            <v>собственные средства</v>
          </cell>
          <cell r="F437">
            <v>36.896999999999998</v>
          </cell>
          <cell r="G437">
            <v>36.29</v>
          </cell>
          <cell r="H437">
            <v>0.52</v>
          </cell>
          <cell r="I437">
            <v>10</v>
          </cell>
          <cell r="J437">
            <v>12.77</v>
          </cell>
          <cell r="K437">
            <v>13</v>
          </cell>
        </row>
        <row r="438">
          <cell r="E438" t="str">
            <v>ФРРУз</v>
          </cell>
          <cell r="F438">
            <v>90</v>
          </cell>
          <cell r="G438">
            <v>90</v>
          </cell>
          <cell r="H438">
            <v>0</v>
          </cell>
          <cell r="I438">
            <v>30</v>
          </cell>
          <cell r="J438">
            <v>19</v>
          </cell>
          <cell r="K438">
            <v>41</v>
          </cell>
        </row>
        <row r="439">
          <cell r="E439" t="str">
            <v>кредиты коммерческих банков</v>
          </cell>
          <cell r="F439">
            <v>50</v>
          </cell>
          <cell r="G439">
            <v>50</v>
          </cell>
          <cell r="H439">
            <v>0</v>
          </cell>
          <cell r="I439">
            <v>15</v>
          </cell>
          <cell r="J439">
            <v>19</v>
          </cell>
          <cell r="K439">
            <v>16</v>
          </cell>
        </row>
        <row r="440">
          <cell r="A440" t="str">
            <v>Строительство подземного рудника на участке "Самарчук" на базе действующего месторождения "Кызыл-алма"</v>
          </cell>
          <cell r="B440" t="str">
            <v>добыча 100,0 тыс. тн руды</v>
          </cell>
          <cell r="C440" t="str">
            <v>2014-2018 гг.</v>
          </cell>
          <cell r="D440" t="str">
            <v>не требуется</v>
          </cell>
          <cell r="E440" t="str">
            <v>Всего</v>
          </cell>
          <cell r="F440">
            <v>65.14</v>
          </cell>
          <cell r="G440">
            <v>62.66</v>
          </cell>
          <cell r="H440">
            <v>34.15</v>
          </cell>
          <cell r="I440">
            <v>9.5066666666666659</v>
          </cell>
          <cell r="J440">
            <v>9.5066666666666659</v>
          </cell>
          <cell r="K440">
            <v>9.4966666666666661</v>
          </cell>
          <cell r="O440" t="str">
            <v xml:space="preserve">Имеется утвержденное ПТЭО проекта </v>
          </cell>
          <cell r="P440" t="str">
            <v>Постановление Президента Республики Узбекистан от 04.10.2011 г. №ПП-1623,от 17.11.2014 г. №ПП-2264</v>
          </cell>
        </row>
        <row r="441">
          <cell r="E441" t="str">
            <v>собственные средства</v>
          </cell>
          <cell r="F441">
            <v>14.018000000000001</v>
          </cell>
          <cell r="G441">
            <v>11.54</v>
          </cell>
          <cell r="H441">
            <v>6</v>
          </cell>
          <cell r="I441">
            <v>1.8466666666666665</v>
          </cell>
          <cell r="J441">
            <v>1.8466666666666665</v>
          </cell>
          <cell r="K441">
            <v>1.8466666666666665</v>
          </cell>
        </row>
        <row r="442">
          <cell r="E442" t="str">
            <v>ФРРУз</v>
          </cell>
          <cell r="F442">
            <v>14.15</v>
          </cell>
          <cell r="G442">
            <v>14.15</v>
          </cell>
          <cell r="H442">
            <v>14.15</v>
          </cell>
        </row>
        <row r="443">
          <cell r="E443" t="str">
            <v>кредиты коммерческих банков</v>
          </cell>
          <cell r="F443">
            <v>36.972000000000001</v>
          </cell>
          <cell r="G443">
            <v>36.97</v>
          </cell>
          <cell r="H443">
            <v>14</v>
          </cell>
          <cell r="I443">
            <v>7.66</v>
          </cell>
          <cell r="J443">
            <v>7.66</v>
          </cell>
          <cell r="K443">
            <v>7.65</v>
          </cell>
        </row>
        <row r="444">
          <cell r="A444" t="str">
            <v>Вовлечение в отработку забалансовых отвальных руд месторождения "Кальмакир"</v>
          </cell>
          <cell r="B444" t="str">
            <v xml:space="preserve">переработка 4,0 млн. тн руды </v>
          </cell>
          <cell r="C444" t="str">
            <v>2013-2016 гг.</v>
          </cell>
          <cell r="D444" t="str">
            <v>не требуется</v>
          </cell>
          <cell r="E444" t="str">
            <v>Всего</v>
          </cell>
          <cell r="F444">
            <v>101.066</v>
          </cell>
          <cell r="G444">
            <v>99.79</v>
          </cell>
          <cell r="H444">
            <v>46.83</v>
          </cell>
          <cell r="I444">
            <v>52.958000000000006</v>
          </cell>
          <cell r="J444">
            <v>0</v>
          </cell>
          <cell r="K444">
            <v>0</v>
          </cell>
          <cell r="O444" t="str">
            <v xml:space="preserve">Имеется утвержденное ПТЭО проекта </v>
          </cell>
          <cell r="P444" t="str">
            <v>Постановление Президента Республики Узбекистанот 15.12.2010 г. №ПП-1442,от 17.11.2014 г. №ПП-2264</v>
          </cell>
        </row>
        <row r="445">
          <cell r="E445" t="str">
            <v>собственные средства</v>
          </cell>
          <cell r="F445">
            <v>19.442</v>
          </cell>
          <cell r="G445">
            <v>18.166</v>
          </cell>
          <cell r="H445">
            <v>2.5099999999999998</v>
          </cell>
          <cell r="I445">
            <v>15.654000000000002</v>
          </cell>
        </row>
        <row r="446">
          <cell r="E446" t="str">
            <v>ФРРУз</v>
          </cell>
          <cell r="F446">
            <v>41.29</v>
          </cell>
          <cell r="G446">
            <v>41.29</v>
          </cell>
          <cell r="H446">
            <v>41.29</v>
          </cell>
          <cell r="I446">
            <v>0</v>
          </cell>
        </row>
        <row r="447">
          <cell r="E447" t="str">
            <v>кредиты коммерческих банков</v>
          </cell>
          <cell r="F447">
            <v>40.334000000000003</v>
          </cell>
          <cell r="G447">
            <v>40.334000000000003</v>
          </cell>
          <cell r="H447">
            <v>3.03</v>
          </cell>
          <cell r="I447">
            <v>37.304000000000002</v>
          </cell>
        </row>
        <row r="448">
          <cell r="A448" t="str">
            <v>Увеличение производственной мощности рудника Кальмакир по добыче руды на 4 млн.тн в год</v>
          </cell>
          <cell r="B448" t="str">
            <v>дополнительно 4 млн.тонн руды в год</v>
          </cell>
          <cell r="C448" t="str">
            <v>2015-2018 гг.</v>
          </cell>
          <cell r="D448" t="str">
            <v>не требуется</v>
          </cell>
          <cell r="E448" t="str">
            <v>Всего</v>
          </cell>
          <cell r="F448">
            <v>105</v>
          </cell>
          <cell r="G448">
            <v>105</v>
          </cell>
          <cell r="H448">
            <v>40</v>
          </cell>
          <cell r="I448">
            <v>20</v>
          </cell>
          <cell r="J448">
            <v>31</v>
          </cell>
          <cell r="K448">
            <v>14</v>
          </cell>
          <cell r="O448" t="str">
            <v>Требуется разработка ПТЭО/ ТЭО проекта</v>
          </cell>
          <cell r="P448" t="str">
            <v>программы развития комбината 2015-2020гг.</v>
          </cell>
        </row>
        <row r="449">
          <cell r="E449" t="str">
            <v>собственные средства</v>
          </cell>
          <cell r="F449">
            <v>35</v>
          </cell>
          <cell r="G449">
            <v>35</v>
          </cell>
          <cell r="H449">
            <v>10</v>
          </cell>
          <cell r="I449">
            <v>5</v>
          </cell>
          <cell r="J449">
            <v>10</v>
          </cell>
          <cell r="K449">
            <v>10</v>
          </cell>
        </row>
        <row r="450">
          <cell r="E450" t="str">
            <v>кредиты коммерческих банков</v>
          </cell>
          <cell r="F450">
            <v>70</v>
          </cell>
          <cell r="G450">
            <v>70</v>
          </cell>
          <cell r="H450">
            <v>30</v>
          </cell>
          <cell r="I450">
            <v>15</v>
          </cell>
          <cell r="J450">
            <v>21</v>
          </cell>
          <cell r="K450">
            <v>4</v>
          </cell>
        </row>
        <row r="451">
          <cell r="A451" t="str">
            <v>Строительство блока разделения воздуха МПЗ</v>
          </cell>
          <cell r="B451" t="str">
            <v>заданная</v>
          </cell>
          <cell r="C451" t="str">
            <v>2016-2017 гг.</v>
          </cell>
          <cell r="D451" t="str">
            <v>не требуется</v>
          </cell>
          <cell r="E451" t="str">
            <v>Всего</v>
          </cell>
          <cell r="F451">
            <v>30</v>
          </cell>
          <cell r="G451">
            <v>30</v>
          </cell>
          <cell r="H451">
            <v>0</v>
          </cell>
          <cell r="I451">
            <v>5</v>
          </cell>
          <cell r="J451">
            <v>25</v>
          </cell>
          <cell r="K451">
            <v>0</v>
          </cell>
          <cell r="O451" t="str">
            <v>Требуется разработка ПТЭО/ ТЭО проекта</v>
          </cell>
          <cell r="P451" t="str">
            <v>программы развития комбината 2015-2020гг.</v>
          </cell>
        </row>
        <row r="452">
          <cell r="E452" t="str">
            <v>собственные средства</v>
          </cell>
          <cell r="F452">
            <v>20</v>
          </cell>
          <cell r="G452">
            <v>20</v>
          </cell>
          <cell r="I452">
            <v>5</v>
          </cell>
          <cell r="J452">
            <v>15</v>
          </cell>
        </row>
        <row r="453">
          <cell r="E453" t="str">
            <v>кредиты коммерческих банков</v>
          </cell>
          <cell r="F453">
            <v>10</v>
          </cell>
          <cell r="G453">
            <v>10</v>
          </cell>
          <cell r="J453">
            <v>10</v>
          </cell>
        </row>
        <row r="454">
          <cell r="A454" t="str">
            <v>Освоение месторождения "Дальнее" (I этап)</v>
          </cell>
          <cell r="B454" t="str">
            <v>заданная</v>
          </cell>
          <cell r="C454" t="str">
            <v>2016-2026 гг.</v>
          </cell>
          <cell r="D454" t="str">
            <v>не требуется</v>
          </cell>
          <cell r="E454" t="str">
            <v>Всего</v>
          </cell>
          <cell r="F454">
            <v>1207.7</v>
          </cell>
          <cell r="G454">
            <v>1207.7</v>
          </cell>
          <cell r="H454">
            <v>1</v>
          </cell>
          <cell r="I454">
            <v>12</v>
          </cell>
          <cell r="J454">
            <v>85</v>
          </cell>
          <cell r="K454">
            <v>75</v>
          </cell>
          <cell r="L454">
            <v>135</v>
          </cell>
          <cell r="M454">
            <v>100</v>
          </cell>
          <cell r="O454" t="str">
            <v>Требуется разработка ПТЭО/ ТЭО проекта</v>
          </cell>
          <cell r="P454" t="str">
            <v>программы развития комбината 2015-2020гг.</v>
          </cell>
        </row>
        <row r="455">
          <cell r="E455" t="str">
            <v>собственные средства</v>
          </cell>
          <cell r="F455">
            <v>50</v>
          </cell>
          <cell r="G455">
            <v>50</v>
          </cell>
          <cell r="H455">
            <v>1</v>
          </cell>
          <cell r="I455">
            <v>2</v>
          </cell>
          <cell r="J455">
            <v>10</v>
          </cell>
          <cell r="K455">
            <v>10</v>
          </cell>
          <cell r="L455">
            <v>10</v>
          </cell>
          <cell r="M455">
            <v>10</v>
          </cell>
        </row>
        <row r="456">
          <cell r="E456" t="str">
            <v>ФРРУз</v>
          </cell>
          <cell r="F456">
            <v>1000</v>
          </cell>
          <cell r="G456">
            <v>1000</v>
          </cell>
          <cell r="I456">
            <v>5</v>
          </cell>
          <cell r="J456">
            <v>45</v>
          </cell>
          <cell r="K456">
            <v>40</v>
          </cell>
          <cell r="L456">
            <v>95</v>
          </cell>
          <cell r="M456">
            <v>65</v>
          </cell>
        </row>
        <row r="457">
          <cell r="E457" t="str">
            <v>кредиты коммерческих банков</v>
          </cell>
          <cell r="F457">
            <v>157.69999999999999</v>
          </cell>
          <cell r="G457">
            <v>157.69999999999999</v>
          </cell>
          <cell r="I457">
            <v>5</v>
          </cell>
          <cell r="J457">
            <v>30</v>
          </cell>
          <cell r="K457">
            <v>25</v>
          </cell>
          <cell r="L457">
            <v>30</v>
          </cell>
          <cell r="M457">
            <v>25</v>
          </cell>
        </row>
        <row r="458">
          <cell r="A458" t="str">
            <v>Строительство подземного рудника "Междуречье" на базе действующего месторождения "Кызыл-Алма"</v>
          </cell>
          <cell r="B458" t="str">
            <v>заданная</v>
          </cell>
          <cell r="C458" t="str">
            <v>2016-2020 гг.</v>
          </cell>
          <cell r="D458" t="str">
            <v>не требуется</v>
          </cell>
          <cell r="E458" t="str">
            <v>Всего</v>
          </cell>
          <cell r="F458">
            <v>140.69999999999999</v>
          </cell>
          <cell r="G458">
            <v>140.69999999999999</v>
          </cell>
          <cell r="H458">
            <v>0</v>
          </cell>
          <cell r="I458">
            <v>15</v>
          </cell>
          <cell r="J458">
            <v>30</v>
          </cell>
          <cell r="K458">
            <v>35</v>
          </cell>
          <cell r="L458">
            <v>30</v>
          </cell>
          <cell r="M458">
            <v>30.7</v>
          </cell>
          <cell r="N458">
            <v>0</v>
          </cell>
          <cell r="O458" t="str">
            <v>Требуется разработка ПТЭО/ ТЭО проекта</v>
          </cell>
          <cell r="P458" t="str">
            <v>программы развития комбината 2015-2020гг.</v>
          </cell>
        </row>
        <row r="459">
          <cell r="E459" t="str">
            <v>собственные средства</v>
          </cell>
          <cell r="F459">
            <v>30.7</v>
          </cell>
          <cell r="G459">
            <v>30.7</v>
          </cell>
          <cell r="I459">
            <v>5</v>
          </cell>
          <cell r="J459">
            <v>5</v>
          </cell>
          <cell r="K459">
            <v>10</v>
          </cell>
          <cell r="L459">
            <v>5</v>
          </cell>
          <cell r="M459">
            <v>5.7</v>
          </cell>
        </row>
        <row r="460">
          <cell r="E460" t="str">
            <v>ФРРУз</v>
          </cell>
          <cell r="F460">
            <v>60</v>
          </cell>
          <cell r="G460">
            <v>60</v>
          </cell>
          <cell r="I460">
            <v>5</v>
          </cell>
          <cell r="J460">
            <v>10</v>
          </cell>
          <cell r="K460">
            <v>15</v>
          </cell>
          <cell r="L460">
            <v>15</v>
          </cell>
          <cell r="M460">
            <v>15</v>
          </cell>
        </row>
        <row r="461">
          <cell r="E461" t="str">
            <v>кредиты коммерческих банков</v>
          </cell>
          <cell r="F461">
            <v>50</v>
          </cell>
          <cell r="G461">
            <v>50</v>
          </cell>
          <cell r="I461">
            <v>5</v>
          </cell>
          <cell r="J461">
            <v>15</v>
          </cell>
          <cell r="K461">
            <v>10</v>
          </cell>
          <cell r="L461">
            <v>10</v>
          </cell>
          <cell r="M461">
            <v>10</v>
          </cell>
        </row>
        <row r="462">
          <cell r="A462" t="str">
            <v>модернизация и реконструкция</v>
          </cell>
          <cell r="F462">
            <v>366.99199999999996</v>
          </cell>
          <cell r="G462">
            <v>285.67</v>
          </cell>
          <cell r="H462">
            <v>91.38</v>
          </cell>
          <cell r="I462">
            <v>9.990000000000002</v>
          </cell>
          <cell r="J462">
            <v>6.2</v>
          </cell>
          <cell r="K462">
            <v>27.2</v>
          </cell>
          <cell r="L462">
            <v>57</v>
          </cell>
          <cell r="M462">
            <v>93.899999999999991</v>
          </cell>
          <cell r="N462">
            <v>0</v>
          </cell>
        </row>
        <row r="463">
          <cell r="A463" t="str">
            <v>Расширение цементного завода в Джизакской области</v>
          </cell>
          <cell r="B463" t="str">
            <v>производство до 1,0 млн.тонн портландцемента</v>
          </cell>
          <cell r="C463" t="str">
            <v>2015-2016 гг.</v>
          </cell>
          <cell r="D463" t="str">
            <v>не требуется</v>
          </cell>
          <cell r="E463" t="str">
            <v>Всего</v>
          </cell>
          <cell r="F463">
            <v>48.3</v>
          </cell>
          <cell r="G463">
            <v>48.3</v>
          </cell>
          <cell r="H463">
            <v>41.93</v>
          </cell>
          <cell r="I463">
            <v>6.370000000000001</v>
          </cell>
          <cell r="J463">
            <v>0</v>
          </cell>
          <cell r="K463">
            <v>0</v>
          </cell>
          <cell r="L463">
            <v>0</v>
          </cell>
          <cell r="M463">
            <v>0</v>
          </cell>
          <cell r="N463">
            <v>0</v>
          </cell>
          <cell r="O463" t="str">
            <v>Требуется разработка ПТЭО/ ТЭО проекта</v>
          </cell>
          <cell r="P463" t="str">
            <v>Постановления Президента Республики Узбекистан от 17.11.2014 г. №ПП-2264,Письмо ОАО "Алмалыкский ГМК" от 01.05.2014 г. №РД-3497</v>
          </cell>
        </row>
        <row r="464">
          <cell r="E464" t="str">
            <v>собственные средства</v>
          </cell>
          <cell r="F464">
            <v>18.3</v>
          </cell>
          <cell r="G464">
            <v>18.3</v>
          </cell>
          <cell r="H464">
            <v>11.93</v>
          </cell>
          <cell r="I464">
            <v>6.370000000000001</v>
          </cell>
        </row>
        <row r="465">
          <cell r="E465" t="str">
            <v>кредиты коммерческих банков</v>
          </cell>
          <cell r="F465">
            <v>30</v>
          </cell>
          <cell r="G465">
            <v>30</v>
          </cell>
          <cell r="H465">
            <v>30</v>
          </cell>
        </row>
        <row r="466">
          <cell r="A466" t="str">
            <v>Реконструкция отделений дробления и измельчения медной обогатительной фабрики</v>
          </cell>
          <cell r="B466" t="str">
            <v>переработка 6,0 млн. тн руды</v>
          </cell>
          <cell r="C466" t="str">
            <v>2013-2015 гг.</v>
          </cell>
          <cell r="D466" t="str">
            <v>не требуется</v>
          </cell>
          <cell r="E466" t="str">
            <v>Всего</v>
          </cell>
          <cell r="F466">
            <v>117.648</v>
          </cell>
          <cell r="G466">
            <v>36.450000000000003</v>
          </cell>
          <cell r="H466">
            <v>36.450000000000003</v>
          </cell>
          <cell r="I466">
            <v>0</v>
          </cell>
          <cell r="J466">
            <v>0</v>
          </cell>
          <cell r="K466">
            <v>0</v>
          </cell>
          <cell r="O466" t="str">
            <v xml:space="preserve">Имеется утвержденное ТЭО проекта </v>
          </cell>
          <cell r="P466" t="str">
            <v>Постановление Президента Республики Узбекистанот 15.12.2010 г. №ПП-1442,от 17.11.2014 г. №ПП-2264</v>
          </cell>
        </row>
        <row r="467">
          <cell r="E467" t="str">
            <v>собственные средства</v>
          </cell>
          <cell r="F467">
            <v>12.044</v>
          </cell>
          <cell r="G467">
            <v>2.09</v>
          </cell>
          <cell r="H467">
            <v>2.09</v>
          </cell>
        </row>
        <row r="468">
          <cell r="E468" t="str">
            <v>ФРРУз</v>
          </cell>
          <cell r="F468">
            <v>73.603999999999999</v>
          </cell>
          <cell r="G468">
            <v>8.36</v>
          </cell>
          <cell r="H468">
            <v>8.36</v>
          </cell>
        </row>
        <row r="469">
          <cell r="E469" t="str">
            <v>кредиты коммерческих банков</v>
          </cell>
          <cell r="F469">
            <v>32</v>
          </cell>
          <cell r="G469">
            <v>26</v>
          </cell>
          <cell r="H469">
            <v>26</v>
          </cell>
        </row>
        <row r="470">
          <cell r="A470" t="str">
            <v>Реконструкция литейного и механосборочного цехов ЦРМЗ</v>
          </cell>
          <cell r="B470" t="str">
            <v>10,0 тыс.тонн кондиционного литья модернизация действующих мощностей</v>
          </cell>
          <cell r="C470" t="str">
            <v>2013-2016 гг.</v>
          </cell>
          <cell r="D470" t="str">
            <v>не требуется</v>
          </cell>
          <cell r="E470" t="str">
            <v>Всего</v>
          </cell>
          <cell r="F470">
            <v>16.744</v>
          </cell>
          <cell r="G470">
            <v>16.62</v>
          </cell>
          <cell r="H470">
            <v>13</v>
          </cell>
          <cell r="I470">
            <v>3.620000000000001</v>
          </cell>
          <cell r="J470">
            <v>0</v>
          </cell>
          <cell r="K470">
            <v>0</v>
          </cell>
          <cell r="O470" t="str">
            <v>Требуется разработка ПТЭО/ ТЭО проекта</v>
          </cell>
          <cell r="P470" t="str">
            <v>Постановление Президента Республики Узбекистанот 15.12.2010 г. №ПП-1442,от 17.11.2014 г. №ПП-2264</v>
          </cell>
        </row>
        <row r="471">
          <cell r="E471" t="str">
            <v>собственные средства</v>
          </cell>
          <cell r="F471">
            <v>5.944</v>
          </cell>
          <cell r="G471">
            <v>5.82</v>
          </cell>
          <cell r="H471">
            <v>3.5</v>
          </cell>
          <cell r="I471">
            <v>2.3200000000000003</v>
          </cell>
        </row>
        <row r="472">
          <cell r="E472" t="str">
            <v>кредиты коммерческих банков</v>
          </cell>
          <cell r="F472">
            <v>10.8</v>
          </cell>
          <cell r="G472">
            <v>10.8</v>
          </cell>
          <cell r="H472">
            <v>9.5</v>
          </cell>
          <cell r="I472">
            <v>1.3000000000000007</v>
          </cell>
        </row>
        <row r="473">
          <cell r="A473" t="str">
            <v>Внедрения современной технологии плавки черновой меди сокрощением выбросов газов</v>
          </cell>
          <cell r="B473" t="str">
            <v>увеличение серной кислоты 100 тыс,тонн/год</v>
          </cell>
          <cell r="C473" t="str">
            <v>2017-2020 гг.</v>
          </cell>
          <cell r="D473" t="str">
            <v>не требуется</v>
          </cell>
          <cell r="E473" t="str">
            <v>Всего</v>
          </cell>
          <cell r="F473">
            <v>73.8</v>
          </cell>
          <cell r="G473">
            <v>73.8</v>
          </cell>
          <cell r="J473">
            <v>5.8</v>
          </cell>
          <cell r="K473">
            <v>22</v>
          </cell>
          <cell r="L473">
            <v>22</v>
          </cell>
          <cell r="M473">
            <v>24</v>
          </cell>
          <cell r="O473" t="str">
            <v>Требуется разработка ПТЭО/ ТЭО проекта</v>
          </cell>
          <cell r="P473" t="str">
            <v>Постановление Президента Республики Узбекистанот 15.12.2010 г. №ПП-1443</v>
          </cell>
        </row>
        <row r="474">
          <cell r="E474" t="str">
            <v>собственные средства</v>
          </cell>
          <cell r="F474">
            <v>23.8</v>
          </cell>
          <cell r="G474">
            <v>23.8</v>
          </cell>
          <cell r="J474">
            <v>0.8</v>
          </cell>
          <cell r="K474">
            <v>7</v>
          </cell>
          <cell r="L474">
            <v>7</v>
          </cell>
          <cell r="M474">
            <v>9</v>
          </cell>
        </row>
        <row r="475">
          <cell r="E475" t="str">
            <v>ФРРУз</v>
          </cell>
          <cell r="F475">
            <v>30</v>
          </cell>
          <cell r="G475">
            <v>30</v>
          </cell>
          <cell r="K475">
            <v>10</v>
          </cell>
          <cell r="L475">
            <v>10</v>
          </cell>
          <cell r="M475">
            <v>10</v>
          </cell>
        </row>
        <row r="476">
          <cell r="E476" t="str">
            <v>кредиты коммерческих банков</v>
          </cell>
          <cell r="F476">
            <v>20</v>
          </cell>
          <cell r="G476">
            <v>20</v>
          </cell>
          <cell r="J476">
            <v>5</v>
          </cell>
          <cell r="K476">
            <v>5</v>
          </cell>
          <cell r="L476">
            <v>5</v>
          </cell>
          <cell r="M476">
            <v>5</v>
          </cell>
        </row>
        <row r="477">
          <cell r="A477" t="str">
            <v>Расширение сернокислотного цеха на 180 тыс.тонн.</v>
          </cell>
          <cell r="B477" t="str">
            <v>180,0 тыс.тонн серной кислоты в год</v>
          </cell>
          <cell r="C477" t="str">
            <v>2018-2020 гг.</v>
          </cell>
          <cell r="D477" t="str">
            <v>не требуется</v>
          </cell>
          <cell r="E477" t="str">
            <v>Всего</v>
          </cell>
          <cell r="F477">
            <v>80.7</v>
          </cell>
          <cell r="G477">
            <v>80.7</v>
          </cell>
          <cell r="J477">
            <v>0.4</v>
          </cell>
          <cell r="K477">
            <v>5</v>
          </cell>
          <cell r="L477">
            <v>25</v>
          </cell>
          <cell r="M477">
            <v>50.3</v>
          </cell>
          <cell r="O477" t="str">
            <v>Требуется разработка ПТЭО/ ТЭО проекта</v>
          </cell>
          <cell r="P477" t="str">
            <v>программы развития комбината 2015-20120гг.</v>
          </cell>
        </row>
        <row r="478">
          <cell r="E478" t="str">
            <v>собственные средства</v>
          </cell>
          <cell r="F478">
            <v>20.7</v>
          </cell>
          <cell r="G478">
            <v>20.7</v>
          </cell>
          <cell r="J478">
            <v>0.4</v>
          </cell>
          <cell r="K478">
            <v>5</v>
          </cell>
          <cell r="L478">
            <v>5</v>
          </cell>
          <cell r="M478">
            <v>10.3</v>
          </cell>
        </row>
        <row r="479">
          <cell r="E479" t="str">
            <v>ФРРУз</v>
          </cell>
          <cell r="F479">
            <v>60</v>
          </cell>
          <cell r="G479">
            <v>60</v>
          </cell>
          <cell r="L479">
            <v>20</v>
          </cell>
          <cell r="M479">
            <v>40</v>
          </cell>
        </row>
        <row r="480">
          <cell r="A480" t="str">
            <v>Реконструкция флотационного отделения 1 секций (первая  моносекция) главного корпуса МОФ</v>
          </cell>
          <cell r="B480" t="str">
            <v>заданная</v>
          </cell>
          <cell r="C480" t="str">
            <v>2018-2020 гг.</v>
          </cell>
          <cell r="D480" t="str">
            <v>не требуется</v>
          </cell>
          <cell r="E480" t="str">
            <v>Всего</v>
          </cell>
          <cell r="F480">
            <v>20</v>
          </cell>
          <cell r="G480">
            <v>20</v>
          </cell>
          <cell r="K480">
            <v>0.2</v>
          </cell>
          <cell r="L480">
            <v>9.8000000000000007</v>
          </cell>
          <cell r="M480">
            <v>10</v>
          </cell>
          <cell r="O480" t="str">
            <v>Требуется разработка ПТЭО/ ТЭО проекта</v>
          </cell>
          <cell r="P480" t="str">
            <v>программы развития комбината 2015-20120гг.</v>
          </cell>
        </row>
        <row r="481">
          <cell r="E481" t="str">
            <v>собственные средства</v>
          </cell>
          <cell r="F481">
            <v>10</v>
          </cell>
          <cell r="G481">
            <v>10</v>
          </cell>
          <cell r="K481">
            <v>0.2</v>
          </cell>
          <cell r="L481">
            <v>4.8</v>
          </cell>
          <cell r="M481">
            <v>5</v>
          </cell>
        </row>
        <row r="482">
          <cell r="E482" t="str">
            <v>кредиты коммерческих банков</v>
          </cell>
          <cell r="F482">
            <v>10</v>
          </cell>
          <cell r="G482">
            <v>10</v>
          </cell>
          <cell r="L482">
            <v>5</v>
          </cell>
          <cell r="M482">
            <v>5</v>
          </cell>
        </row>
        <row r="483">
          <cell r="A483" t="str">
            <v>Реконструкция цеха селекции и сушки медного и молибденового концентратов МОФ</v>
          </cell>
          <cell r="B483" t="str">
            <v>заданная</v>
          </cell>
          <cell r="C483" t="str">
            <v>2019-2020 гг.</v>
          </cell>
          <cell r="D483" t="str">
            <v>не требуется</v>
          </cell>
          <cell r="E483" t="str">
            <v>Всего</v>
          </cell>
          <cell r="F483">
            <v>9.8000000000000007</v>
          </cell>
          <cell r="G483">
            <v>9.8000000000000007</v>
          </cell>
          <cell r="L483">
            <v>0.2</v>
          </cell>
          <cell r="M483">
            <v>9.6</v>
          </cell>
          <cell r="N483">
            <v>0</v>
          </cell>
          <cell r="O483" t="str">
            <v>Требуется разработка ПТЭО/ ТЭО проекта</v>
          </cell>
          <cell r="P483" t="str">
            <v>программы развития комбината 2015-20120гг.</v>
          </cell>
        </row>
        <row r="484">
          <cell r="E484" t="str">
            <v>собственные средства</v>
          </cell>
          <cell r="F484">
            <v>9.8000000000000007</v>
          </cell>
          <cell r="G484">
            <v>9.8000000000000007</v>
          </cell>
          <cell r="L484">
            <v>0.2</v>
          </cell>
          <cell r="M484">
            <v>9.6</v>
          </cell>
        </row>
        <row r="485">
          <cell r="A485" t="str">
            <v>другие направления</v>
          </cell>
          <cell r="F485">
            <v>48</v>
          </cell>
          <cell r="G485">
            <v>48</v>
          </cell>
          <cell r="H485">
            <v>8</v>
          </cell>
          <cell r="I485">
            <v>8</v>
          </cell>
          <cell r="J485">
            <v>8</v>
          </cell>
          <cell r="K485">
            <v>8</v>
          </cell>
          <cell r="L485">
            <v>8</v>
          </cell>
          <cell r="M485">
            <v>8</v>
          </cell>
        </row>
        <row r="486">
          <cell r="A486" t="str">
            <v xml:space="preserve">Приобретение оборудования взамен изношенного </v>
          </cell>
          <cell r="B486" t="str">
            <v>поддержание действующих мощностей</v>
          </cell>
          <cell r="C486" t="str">
            <v>2015-2020 гг.</v>
          </cell>
          <cell r="D486" t="str">
            <v>не требуется</v>
          </cell>
          <cell r="E486" t="str">
            <v>Всего</v>
          </cell>
          <cell r="F486">
            <v>48</v>
          </cell>
          <cell r="G486">
            <v>48</v>
          </cell>
          <cell r="H486">
            <v>8</v>
          </cell>
          <cell r="I486">
            <v>8</v>
          </cell>
          <cell r="J486">
            <v>8</v>
          </cell>
          <cell r="K486">
            <v>8</v>
          </cell>
          <cell r="L486">
            <v>8</v>
          </cell>
          <cell r="M486">
            <v>8</v>
          </cell>
          <cell r="O486" t="str">
            <v>не требуется</v>
          </cell>
          <cell r="P486" t="str">
            <v>Постановления Президента Республики Узбекистан от 17.11.2014 г. №ПП-2264,программы развития комбината 2015-20120гг.</v>
          </cell>
        </row>
        <row r="487">
          <cell r="E487" t="str">
            <v>собственные средства</v>
          </cell>
          <cell r="F487">
            <v>48</v>
          </cell>
          <cell r="G487">
            <v>48</v>
          </cell>
          <cell r="H487">
            <v>8</v>
          </cell>
          <cell r="I487">
            <v>8</v>
          </cell>
          <cell r="J487">
            <v>8</v>
          </cell>
          <cell r="K487">
            <v>8</v>
          </cell>
          <cell r="L487">
            <v>8</v>
          </cell>
          <cell r="M487">
            <v>8</v>
          </cell>
        </row>
        <row r="488">
          <cell r="A488" t="str">
            <v>ГАК "Узкимёсаноат"</v>
          </cell>
        </row>
        <row r="489">
          <cell r="A489" t="str">
            <v>Всего</v>
          </cell>
          <cell r="F489">
            <v>2433.808</v>
          </cell>
          <cell r="G489">
            <v>1981.319</v>
          </cell>
          <cell r="H489">
            <v>191.09899999999999</v>
          </cell>
          <cell r="I489">
            <v>1104.9250000000002</v>
          </cell>
          <cell r="J489">
            <v>685.29500000000007</v>
          </cell>
          <cell r="K489">
            <v>0</v>
          </cell>
          <cell r="L489">
            <v>0</v>
          </cell>
          <cell r="M489">
            <v>0</v>
          </cell>
        </row>
        <row r="490">
          <cell r="A490" t="str">
            <v>в том числе:</v>
          </cell>
        </row>
        <row r="491">
          <cell r="E491" t="str">
            <v>собственные средства</v>
          </cell>
          <cell r="F491">
            <v>316.69800000000004</v>
          </cell>
          <cell r="G491">
            <v>227.774</v>
          </cell>
          <cell r="H491">
            <v>34.154000000000003</v>
          </cell>
          <cell r="I491">
            <v>101.90499999999999</v>
          </cell>
          <cell r="J491">
            <v>91.715000000000018</v>
          </cell>
          <cell r="K491">
            <v>0</v>
          </cell>
          <cell r="L491">
            <v>0</v>
          </cell>
          <cell r="M491">
            <v>0</v>
          </cell>
        </row>
        <row r="492">
          <cell r="E492" t="str">
            <v>ФРРУз</v>
          </cell>
          <cell r="F492">
            <v>641.51</v>
          </cell>
          <cell r="G492">
            <v>488.875</v>
          </cell>
          <cell r="H492">
            <v>65.745000000000005</v>
          </cell>
          <cell r="I492">
            <v>212.24</v>
          </cell>
          <cell r="J492">
            <v>210.89000000000001</v>
          </cell>
          <cell r="K492">
            <v>0</v>
          </cell>
          <cell r="L492">
            <v>0</v>
          </cell>
          <cell r="M492">
            <v>0</v>
          </cell>
          <cell r="N492">
            <v>0</v>
          </cell>
        </row>
        <row r="493">
          <cell r="E493" t="str">
            <v>кредиты коммерческих банков</v>
          </cell>
          <cell r="F493">
            <v>104.41</v>
          </cell>
          <cell r="G493">
            <v>84.1</v>
          </cell>
          <cell r="H493">
            <v>25.319999999999997</v>
          </cell>
          <cell r="I493">
            <v>58.779999999999994</v>
          </cell>
          <cell r="J493">
            <v>0</v>
          </cell>
          <cell r="K493">
            <v>0</v>
          </cell>
          <cell r="L493">
            <v>0</v>
          </cell>
          <cell r="M493">
            <v>0</v>
          </cell>
        </row>
        <row r="494">
          <cell r="E494" t="str">
            <v>прямые иностранные инвестиции и кредиты</v>
          </cell>
          <cell r="F494">
            <v>30.7</v>
          </cell>
          <cell r="G494">
            <v>25.7</v>
          </cell>
          <cell r="H494">
            <v>16</v>
          </cell>
          <cell r="I494">
            <v>9.6999999999999993</v>
          </cell>
          <cell r="J494">
            <v>0</v>
          </cell>
          <cell r="K494">
            <v>0</v>
          </cell>
          <cell r="L494">
            <v>0</v>
          </cell>
          <cell r="M494">
            <v>0</v>
          </cell>
        </row>
        <row r="495">
          <cell r="E495" t="str">
            <v>иностранные кредиты под гарантию Правительства</v>
          </cell>
          <cell r="F495">
            <v>1340.49</v>
          </cell>
          <cell r="G495">
            <v>1154.8700000000001</v>
          </cell>
          <cell r="H495">
            <v>49.879999999999995</v>
          </cell>
          <cell r="I495">
            <v>722.3</v>
          </cell>
          <cell r="J495">
            <v>382.69000000000005</v>
          </cell>
          <cell r="K495">
            <v>0</v>
          </cell>
          <cell r="L495">
            <v>0</v>
          </cell>
          <cell r="M495">
            <v>0</v>
          </cell>
        </row>
        <row r="496">
          <cell r="A496" t="str">
            <v>новое строительство</v>
          </cell>
          <cell r="F496">
            <v>2134.1</v>
          </cell>
          <cell r="G496">
            <v>1855.83</v>
          </cell>
          <cell r="H496">
            <v>94</v>
          </cell>
          <cell r="I496">
            <v>1076.5350000000001</v>
          </cell>
          <cell r="J496">
            <v>685.29500000000007</v>
          </cell>
          <cell r="K496">
            <v>0</v>
          </cell>
          <cell r="L496">
            <v>0</v>
          </cell>
          <cell r="M496">
            <v>0</v>
          </cell>
        </row>
        <row r="497">
          <cell r="A497" t="str">
            <v>Организация производства конвейерных лент, сельскохозяйственных и  автомобильных шин на территории СИЗ "Ангрен"</v>
          </cell>
          <cell r="B497" t="str">
            <v>конвейерная лента - 100 тыс. м2  и сельскохозяйствен-ные шины - 200 тыс.шт.</v>
          </cell>
          <cell r="C497" t="str">
            <v>2011-2016 гг.</v>
          </cell>
          <cell r="D497" t="str">
            <v>не требуется</v>
          </cell>
          <cell r="E497" t="str">
            <v>Всего</v>
          </cell>
          <cell r="F497">
            <v>206.46</v>
          </cell>
          <cell r="G497">
            <v>205.25</v>
          </cell>
          <cell r="H497">
            <v>15</v>
          </cell>
          <cell r="I497">
            <v>99.65</v>
          </cell>
          <cell r="J497">
            <v>90.600000000000009</v>
          </cell>
          <cell r="O497" t="str">
            <v xml:space="preserve">Имеется утвержденное ПТЭО проекта </v>
          </cell>
          <cell r="P497" t="str">
            <v>ПП-1442 от 15.12.2010 г. ПП-1623 от 04.10.2011г.ПП-2069 от 18.11.2013 г.ПП-2264 от 17.11.2014 г.</v>
          </cell>
        </row>
        <row r="498">
          <cell r="E498" t="str">
            <v>собственные средства</v>
          </cell>
          <cell r="F498">
            <v>20.190000000000001</v>
          </cell>
          <cell r="G498">
            <v>18.98</v>
          </cell>
          <cell r="H498">
            <v>2</v>
          </cell>
          <cell r="I498">
            <v>7</v>
          </cell>
          <cell r="J498">
            <v>9.98</v>
          </cell>
        </row>
        <row r="499">
          <cell r="E499" t="str">
            <v>ФРРУз</v>
          </cell>
          <cell r="F499">
            <v>27.94</v>
          </cell>
          <cell r="G499">
            <v>27.94</v>
          </cell>
          <cell r="H499">
            <v>10</v>
          </cell>
          <cell r="I499">
            <v>14</v>
          </cell>
          <cell r="J499">
            <v>3.9400000000000013</v>
          </cell>
        </row>
        <row r="500">
          <cell r="E500" t="str">
            <v>иностранные кредиты под гарантию Правительства</v>
          </cell>
          <cell r="F500">
            <v>158.33000000000001</v>
          </cell>
          <cell r="G500">
            <v>158.33000000000001</v>
          </cell>
          <cell r="H500">
            <v>3</v>
          </cell>
          <cell r="I500">
            <v>78.650000000000006</v>
          </cell>
          <cell r="J500">
            <v>76.680000000000007</v>
          </cell>
        </row>
        <row r="501">
          <cell r="A501" t="str">
            <v>Строительство комплекса производств поливинилхлорида (ПВХ), каустической соды и метанола на базе ОАО "Навоиазот"</v>
          </cell>
          <cell r="B501" t="str">
            <v>100,0 тыс тн ПВХ, 71,8 тыс тн каустической соды, 295,4 тыс тн метанола</v>
          </cell>
          <cell r="C501" t="str">
            <v>2012-2016 гг.</v>
          </cell>
          <cell r="D501" t="str">
            <v>не требуется</v>
          </cell>
          <cell r="E501" t="str">
            <v>Всего</v>
          </cell>
          <cell r="F501">
            <v>501.11</v>
          </cell>
          <cell r="G501">
            <v>500.5</v>
          </cell>
          <cell r="H501">
            <v>30</v>
          </cell>
          <cell r="I501">
            <v>470.5</v>
          </cell>
          <cell r="J501">
            <v>0</v>
          </cell>
          <cell r="K501">
            <v>0</v>
          </cell>
          <cell r="O501" t="str">
            <v xml:space="preserve">Имеется утвержденное ПТЭО проекта </v>
          </cell>
          <cell r="P501" t="str">
            <v>ПП-1442 от 15.12.2010 г. ПП-2069 от 18.11.2013 г.ПП-2264 от 17.11.2014 г.</v>
          </cell>
        </row>
        <row r="502">
          <cell r="E502" t="str">
            <v>собственные средства</v>
          </cell>
          <cell r="F502">
            <v>10.77</v>
          </cell>
          <cell r="G502">
            <v>10.43</v>
          </cell>
          <cell r="H502">
            <v>0.5</v>
          </cell>
          <cell r="I502">
            <v>9.93</v>
          </cell>
        </row>
        <row r="503">
          <cell r="E503" t="str">
            <v>ФРРУз</v>
          </cell>
          <cell r="F503">
            <v>21.89</v>
          </cell>
          <cell r="G503">
            <v>21.89</v>
          </cell>
          <cell r="H503">
            <v>13</v>
          </cell>
          <cell r="I503">
            <v>8.89</v>
          </cell>
        </row>
        <row r="504">
          <cell r="E504" t="str">
            <v>кредиты коммерческих банков</v>
          </cell>
          <cell r="F504">
            <v>52.509999999999991</v>
          </cell>
          <cell r="G504">
            <v>52.51</v>
          </cell>
          <cell r="H504">
            <v>0</v>
          </cell>
          <cell r="I504">
            <v>52.51</v>
          </cell>
        </row>
        <row r="505">
          <cell r="E505" t="str">
            <v>иностранные кредиты под гарантию Правительства</v>
          </cell>
          <cell r="F505">
            <v>415.94</v>
          </cell>
          <cell r="G505">
            <v>415.67</v>
          </cell>
          <cell r="H505">
            <v>16.5</v>
          </cell>
          <cell r="I505">
            <v>399.17</v>
          </cell>
        </row>
        <row r="506">
          <cell r="A506" t="str">
            <v>Строительство производств аммиака и карбамида на ОАО "Навоиазот"</v>
          </cell>
          <cell r="B506" t="str">
            <v>660 тыс тн аммиака, 577,5 тыс. тн карбамида</v>
          </cell>
          <cell r="C506" t="str">
            <v>2012-2017 гг.</v>
          </cell>
          <cell r="D506" t="str">
            <v>не требуется</v>
          </cell>
          <cell r="E506" t="str">
            <v>Всего</v>
          </cell>
          <cell r="F506">
            <v>961.74</v>
          </cell>
          <cell r="G506">
            <v>941.21</v>
          </cell>
          <cell r="H506">
            <v>38</v>
          </cell>
          <cell r="I506">
            <v>409.62</v>
          </cell>
          <cell r="J506">
            <v>493.59000000000003</v>
          </cell>
          <cell r="K506">
            <v>0</v>
          </cell>
          <cell r="L506">
            <v>0</v>
          </cell>
          <cell r="O506" t="str">
            <v xml:space="preserve">Имеется утвержденное ПТЭО проекта </v>
          </cell>
          <cell r="P506" t="str">
            <v>Постановление Президента Республики Узбекистан      от 15.12.2010 г. №ПП-1442,от 17.11.2014 г. №ПП-2264</v>
          </cell>
        </row>
        <row r="507">
          <cell r="E507" t="str">
            <v>собственные средства</v>
          </cell>
          <cell r="F507">
            <v>141.74</v>
          </cell>
          <cell r="G507">
            <v>136.31</v>
          </cell>
          <cell r="H507">
            <v>5</v>
          </cell>
          <cell r="I507">
            <v>61.05</v>
          </cell>
          <cell r="J507">
            <v>70.260000000000005</v>
          </cell>
        </row>
        <row r="508">
          <cell r="E508" t="str">
            <v>ФРРУз</v>
          </cell>
          <cell r="F508">
            <v>400</v>
          </cell>
          <cell r="G508">
            <v>400</v>
          </cell>
          <cell r="H508">
            <v>25</v>
          </cell>
          <cell r="I508">
            <v>178.65</v>
          </cell>
          <cell r="J508">
            <v>196.35000000000002</v>
          </cell>
        </row>
        <row r="509">
          <cell r="E509" t="str">
            <v>иностранные кредиты под гарантию Правительства</v>
          </cell>
          <cell r="F509">
            <v>420</v>
          </cell>
          <cell r="G509">
            <v>404.90000000000009</v>
          </cell>
          <cell r="H509">
            <v>8</v>
          </cell>
          <cell r="I509">
            <v>169.92000000000002</v>
          </cell>
          <cell r="J509">
            <v>226.98000000000002</v>
          </cell>
        </row>
        <row r="510">
          <cell r="A510" t="str">
            <v>Организация производства азотной кислоты на ОАО "Навоиазот"</v>
          </cell>
          <cell r="B510" t="str">
            <v>500,0 тыс. тн слабой азотной кислоты</v>
          </cell>
          <cell r="C510" t="str">
            <v>2014-2017 гг.</v>
          </cell>
          <cell r="D510" t="str">
            <v>не требуется</v>
          </cell>
          <cell r="E510" t="str">
            <v>Всего</v>
          </cell>
          <cell r="F510">
            <v>209.99</v>
          </cell>
          <cell r="G510">
            <v>208.87</v>
          </cell>
          <cell r="H510">
            <v>11</v>
          </cell>
          <cell r="I510">
            <v>96.765000000000015</v>
          </cell>
          <cell r="J510">
            <v>101.10500000000002</v>
          </cell>
          <cell r="K510">
            <v>0</v>
          </cell>
          <cell r="L510">
            <v>0</v>
          </cell>
          <cell r="O510" t="str">
            <v>ПТЭО проекта на стадии утверждения</v>
          </cell>
          <cell r="P510" t="str">
            <v>Постановления Президента Республики Узбекистан от 17.11.2014 г. №ПП-2264,ПП-2069 от 18.11.2013 г.Письмо ГАК "Узкимёсаноат" от 22.08.2013 г. №051-3124/Ш</v>
          </cell>
        </row>
        <row r="511">
          <cell r="E511" t="str">
            <v>собственные средства</v>
          </cell>
          <cell r="F511">
            <v>25.1</v>
          </cell>
          <cell r="G511">
            <v>23.98</v>
          </cell>
          <cell r="H511">
            <v>1</v>
          </cell>
          <cell r="I511">
            <v>11.50500000000001</v>
          </cell>
          <cell r="J511">
            <v>11.475000000000009</v>
          </cell>
        </row>
        <row r="512">
          <cell r="E512" t="str">
            <v>ФРРУз</v>
          </cell>
          <cell r="F512">
            <v>26.3</v>
          </cell>
          <cell r="G512">
            <v>26.3</v>
          </cell>
          <cell r="H512">
            <v>5</v>
          </cell>
          <cell r="I512">
            <v>10.7</v>
          </cell>
          <cell r="J512">
            <v>10.6</v>
          </cell>
        </row>
        <row r="513">
          <cell r="E513" t="str">
            <v>иностранные кредиты под гарантию Правительства</v>
          </cell>
          <cell r="F513">
            <v>158.59</v>
          </cell>
          <cell r="G513">
            <v>158.59</v>
          </cell>
          <cell r="H513">
            <v>5</v>
          </cell>
          <cell r="I513">
            <v>74.56</v>
          </cell>
          <cell r="J513">
            <v>79.03</v>
          </cell>
        </row>
        <row r="514">
          <cell r="A514" t="str">
            <v>"Расширение производственных мошностей ДЗКУ( 2-этап)</v>
          </cell>
          <cell r="B514" t="str">
            <v>400,0 тыс.т.</v>
          </cell>
          <cell r="C514" t="str">
            <v>2012-2014 гг.</v>
          </cell>
          <cell r="D514" t="str">
            <v>СИТИК (КНР), ЗУМК (РФ), Эксимбанк КНР</v>
          </cell>
          <cell r="E514" t="str">
            <v>Всего</v>
          </cell>
          <cell r="F514">
            <v>254.8</v>
          </cell>
          <cell r="G514">
            <v>0</v>
          </cell>
          <cell r="H514">
            <v>0</v>
          </cell>
          <cell r="O514" t="str">
            <v xml:space="preserve">Имеется утвержденное ТЭО проекта </v>
          </cell>
          <cell r="P514" t="str">
            <v>Письмо ГАК "Узкимёсаноат" от 22.08.2013 г. №051-3124/ШПП-1442 от 15.12.2010г. ПП-2069 от 18.11.2013г.</v>
          </cell>
        </row>
        <row r="515">
          <cell r="E515" t="str">
            <v>собственные средства</v>
          </cell>
          <cell r="F515">
            <v>16.190000000000001</v>
          </cell>
        </row>
        <row r="516">
          <cell r="E516" t="str">
            <v>ФРРУз</v>
          </cell>
          <cell r="F516">
            <v>128.12</v>
          </cell>
        </row>
        <row r="517">
          <cell r="E517" t="str">
            <v>иностранные кредиты под гарантию Правительства</v>
          </cell>
          <cell r="F517">
            <v>110.49</v>
          </cell>
        </row>
        <row r="518">
          <cell r="A518" t="str">
            <v>модернизация и реконструкция</v>
          </cell>
          <cell r="F518">
            <v>299.70799999999997</v>
          </cell>
          <cell r="G518">
            <v>125.489</v>
          </cell>
          <cell r="H518">
            <v>97.099000000000004</v>
          </cell>
          <cell r="I518">
            <v>28.389999999999997</v>
          </cell>
          <cell r="J518">
            <v>0</v>
          </cell>
          <cell r="K518">
            <v>0</v>
          </cell>
          <cell r="L518">
            <v>0</v>
          </cell>
          <cell r="M518">
            <v>0</v>
          </cell>
        </row>
        <row r="519">
          <cell r="A519" t="str">
            <v>Реконструкция и модернизация сырьевых производств для обеспечения стабильной работы производства минеральных удобрений на ОАО "Максам-Чирчик"</v>
          </cell>
          <cell r="B519" t="str">
            <v>25,0 тыс. тн серной кислоты</v>
          </cell>
          <cell r="C519" t="str">
            <v>2012-2015 гг.</v>
          </cell>
          <cell r="D519" t="str">
            <v>не требуется</v>
          </cell>
          <cell r="E519" t="str">
            <v>Всего</v>
          </cell>
          <cell r="F519">
            <v>10.428000000000001</v>
          </cell>
          <cell r="G519">
            <v>2.6989999999999998</v>
          </cell>
          <cell r="H519">
            <v>2.6989999999999998</v>
          </cell>
          <cell r="O519" t="str">
            <v>ТЭО проект на стадии согласования</v>
          </cell>
          <cell r="P519" t="str">
            <v>Постановление Президента Республики Узбекистан      от 04.10.2011 г. №ПП-1623,от 17.11.2014 г. №ПП-2264</v>
          </cell>
        </row>
        <row r="520">
          <cell r="E520" t="str">
            <v>собственные средства</v>
          </cell>
          <cell r="F520">
            <v>10.428000000000001</v>
          </cell>
          <cell r="G520">
            <v>2.6989999999999998</v>
          </cell>
          <cell r="H520">
            <v>2.6989999999999998</v>
          </cell>
        </row>
        <row r="521">
          <cell r="A521" t="str">
            <v>Модернизация производства фосфорных удобрений на ОАО "Аммофос-Максам"</v>
          </cell>
          <cell r="B521" t="str">
            <v>42,5 тыс. тн</v>
          </cell>
          <cell r="C521" t="str">
            <v>2012-2016 гг.</v>
          </cell>
          <cell r="D521" t="str">
            <v>Компания "Maxam Corp. International  S.L" (Испания),АБР и другие МФИ</v>
          </cell>
          <cell r="E521" t="str">
            <v>Всего</v>
          </cell>
          <cell r="F521">
            <v>14.59</v>
          </cell>
          <cell r="G521">
            <v>11.37</v>
          </cell>
          <cell r="H521">
            <v>5.5</v>
          </cell>
          <cell r="I521">
            <v>5.8699999999999992</v>
          </cell>
          <cell r="O521" t="str">
            <v xml:space="preserve">Имеется утвержденное ПТЭО проекта </v>
          </cell>
          <cell r="P521" t="str">
            <v>ПП-1623 от 04.10.2011г.ПП-2069 от 18.11.2013 г.ПП-2264 от 17.11.2014 г.</v>
          </cell>
        </row>
        <row r="522">
          <cell r="E522" t="str">
            <v>собственные средства</v>
          </cell>
          <cell r="F522">
            <v>4.24</v>
          </cell>
          <cell r="G522">
            <v>3.5199999999999996</v>
          </cell>
          <cell r="H522">
            <v>0.5</v>
          </cell>
          <cell r="I522">
            <v>3.0199999999999996</v>
          </cell>
        </row>
        <row r="523">
          <cell r="E523" t="str">
            <v>прямые иностранные инвестиции и кредиты</v>
          </cell>
          <cell r="F523">
            <v>10.35</v>
          </cell>
          <cell r="G523">
            <v>7.85</v>
          </cell>
          <cell r="H523">
            <v>5</v>
          </cell>
          <cell r="I523">
            <v>2.85</v>
          </cell>
        </row>
        <row r="524">
          <cell r="A524" t="str">
            <v xml:space="preserve">Организация производства  NPK удобрений на ОАО "Аммофос-Максам" </v>
          </cell>
          <cell r="B524" t="str">
            <v>160,0 тыс. тн</v>
          </cell>
          <cell r="C524" t="str">
            <v>2012-2016 гг.</v>
          </cell>
          <cell r="D524" t="str">
            <v>Компания "Maxam Corp. International  S.L" (Испания),АБР и другие МФИ</v>
          </cell>
          <cell r="E524" t="str">
            <v>Всего</v>
          </cell>
          <cell r="F524">
            <v>17.059999999999999</v>
          </cell>
          <cell r="G524">
            <v>13.899999999999999</v>
          </cell>
          <cell r="H524">
            <v>5.5</v>
          </cell>
          <cell r="I524">
            <v>8.4</v>
          </cell>
          <cell r="O524" t="str">
            <v xml:space="preserve">Имеется утвержденное ПТЭО проекта </v>
          </cell>
          <cell r="P524" t="str">
            <v>ПП-1623 от 04.10.2011г.ПП-2069 от 18.11.2013 г.ПП-2264 от 17.11.2014 г.</v>
          </cell>
        </row>
        <row r="525">
          <cell r="E525" t="str">
            <v>собственные средства</v>
          </cell>
          <cell r="F525">
            <v>2.71</v>
          </cell>
          <cell r="G525">
            <v>2.0499999999999998</v>
          </cell>
          <cell r="H525">
            <v>0.5</v>
          </cell>
          <cell r="I525">
            <v>1.5500000000000007</v>
          </cell>
        </row>
        <row r="526">
          <cell r="E526" t="str">
            <v>прямые иностранные инвестиции и кредиты</v>
          </cell>
          <cell r="F526">
            <v>14.35</v>
          </cell>
          <cell r="G526">
            <v>11.85</v>
          </cell>
          <cell r="H526">
            <v>5</v>
          </cell>
          <cell r="I526">
            <v>6.85</v>
          </cell>
        </row>
        <row r="527">
          <cell r="A527" t="str">
            <v>Реконструкция и модернизация производства карбамида и аммиачной селитры на ОАО "Ферганаазот"</v>
          </cell>
          <cell r="B527" t="str">
            <v>30,0 тыс. тн карбамида, 62,0 тыс. тн аммиачной селитры, 50,0 тыс. тн аммиака, 50,0 тыс. тн азотной кислоты</v>
          </cell>
          <cell r="C527" t="str">
            <v>2012-2016 гг.</v>
          </cell>
          <cell r="D527" t="str">
            <v>не требуется</v>
          </cell>
          <cell r="E527" t="str">
            <v>Всего</v>
          </cell>
          <cell r="F527">
            <v>62.480000000000004</v>
          </cell>
          <cell r="G527">
            <v>37.229999999999997</v>
          </cell>
          <cell r="H527">
            <v>30</v>
          </cell>
          <cell r="I527">
            <v>7.2299999999999978</v>
          </cell>
          <cell r="O527" t="str">
            <v xml:space="preserve">Имеется утвержденное ПТЭО проекта </v>
          </cell>
          <cell r="P527" t="str">
            <v>ПП-1623 от 04.10.2011г.ПП-2069 от 18.11.2013 г.ПП-2264 от 17.11.2014 г.</v>
          </cell>
        </row>
        <row r="528">
          <cell r="E528" t="str">
            <v>собственные средства</v>
          </cell>
          <cell r="F528">
            <v>11.09</v>
          </cell>
          <cell r="G528">
            <v>5.84</v>
          </cell>
          <cell r="H528">
            <v>4.88</v>
          </cell>
          <cell r="I528">
            <v>0.96</v>
          </cell>
        </row>
        <row r="529">
          <cell r="E529" t="str">
            <v>ФРРУз</v>
          </cell>
          <cell r="F529">
            <v>24</v>
          </cell>
          <cell r="G529">
            <v>12</v>
          </cell>
          <cell r="H529">
            <v>12</v>
          </cell>
        </row>
        <row r="530">
          <cell r="E530" t="str">
            <v>кредиты коммерческих банков</v>
          </cell>
          <cell r="F530">
            <v>27.39</v>
          </cell>
          <cell r="G530">
            <v>19.389999999999997</v>
          </cell>
          <cell r="H530">
            <v>13.12</v>
          </cell>
          <cell r="I530">
            <v>6.2699999999999978</v>
          </cell>
        </row>
        <row r="531">
          <cell r="A531" t="str">
            <v>Расширение производства кальцинированной соды на Кунградском содовом заводе с увеличением добычи известняка на карьере Джамансай и технической соли на месторождении Барсакелмес</v>
          </cell>
          <cell r="B531" t="str">
            <v>увеличение на 100,0 тыс. тн</v>
          </cell>
          <cell r="C531" t="str">
            <v>2011-2015 гг.</v>
          </cell>
          <cell r="D531" t="str">
            <v>СИТИК (КНР), ЗУМК (РФ), Эксимбанк КНР</v>
          </cell>
          <cell r="E531" t="str">
            <v>Всего</v>
          </cell>
          <cell r="F531">
            <v>109.47</v>
          </cell>
          <cell r="G531">
            <v>20</v>
          </cell>
          <cell r="H531">
            <v>20</v>
          </cell>
          <cell r="O531" t="str">
            <v xml:space="preserve">Имеется утвержденное ТЭО проекта </v>
          </cell>
          <cell r="P531" t="str">
            <v>ПП-1442 от 15.12.2010 г. ПП-1623 от 04.10.2011г.ПП-2069 от 18.11.2013 г.ПП-2264 от 17.11.2014 г.</v>
          </cell>
        </row>
        <row r="532">
          <cell r="E532" t="str">
            <v>собственные средства</v>
          </cell>
          <cell r="F532">
            <v>6.76</v>
          </cell>
          <cell r="G532">
            <v>1.875</v>
          </cell>
          <cell r="H532">
            <v>1.875</v>
          </cell>
        </row>
        <row r="533">
          <cell r="E533" t="str">
            <v>ФРРУз</v>
          </cell>
          <cell r="F533">
            <v>13.26</v>
          </cell>
          <cell r="G533">
            <v>0.745</v>
          </cell>
          <cell r="H533">
            <v>0.745</v>
          </cell>
        </row>
        <row r="534">
          <cell r="E534" t="str">
            <v>кредиты коммерческих банков</v>
          </cell>
          <cell r="F534">
            <v>12.31</v>
          </cell>
          <cell r="G534">
            <v>0</v>
          </cell>
          <cell r="H534">
            <v>0</v>
          </cell>
        </row>
        <row r="535">
          <cell r="E535" t="str">
            <v>иностранные кредиты под гарантию Правительства</v>
          </cell>
          <cell r="F535">
            <v>77.14</v>
          </cell>
          <cell r="G535">
            <v>17.38</v>
          </cell>
          <cell r="H535">
            <v>17.38</v>
          </cell>
        </row>
        <row r="536">
          <cell r="A536" t="str">
            <v>Обновление (замена) морально и физически устаревшего оборудования</v>
          </cell>
          <cell r="B536" t="str">
            <v>приобретение оборудования</v>
          </cell>
          <cell r="C536" t="str">
            <v>2012-2016 гг.</v>
          </cell>
          <cell r="D536" t="str">
            <v>не требуется</v>
          </cell>
          <cell r="E536" t="str">
            <v>Всего</v>
          </cell>
          <cell r="F536">
            <v>62.28</v>
          </cell>
          <cell r="G536">
            <v>16.89</v>
          </cell>
          <cell r="H536">
            <v>10</v>
          </cell>
          <cell r="I536">
            <v>6.89</v>
          </cell>
          <cell r="P536" t="str">
            <v>Постановление Кабинета Министров от 19.04.2012 г. №115</v>
          </cell>
        </row>
        <row r="537">
          <cell r="E537" t="str">
            <v>собственные средства</v>
          </cell>
          <cell r="F537">
            <v>62.28</v>
          </cell>
          <cell r="G537">
            <v>16.89</v>
          </cell>
          <cell r="H537">
            <v>10</v>
          </cell>
          <cell r="I537">
            <v>6.89</v>
          </cell>
        </row>
        <row r="538">
          <cell r="A538" t="str">
            <v>Организация производства  NPK удобрений в ОАО "Самаркандкиме"</v>
          </cell>
          <cell r="B538" t="str">
            <v xml:space="preserve">240 тыс.тонн комплексных азотно-фосфорно-калийных удобрений. </v>
          </cell>
          <cell r="C538" t="str">
            <v>2014-2015 гг.</v>
          </cell>
          <cell r="D538" t="str">
            <v>Компании "CMEC" и "CAMCE" (КНР)</v>
          </cell>
          <cell r="E538" t="str">
            <v>Всего</v>
          </cell>
          <cell r="F538">
            <v>20</v>
          </cell>
          <cell r="G538">
            <v>20</v>
          </cell>
          <cell r="H538">
            <v>20</v>
          </cell>
          <cell r="I538">
            <v>0</v>
          </cell>
          <cell r="O538" t="str">
            <v>требуется разработка ПТЭО проекта</v>
          </cell>
          <cell r="P538" t="str">
            <v>Постановления Президента Республики Узбекистан от 17.11.2014 г. №ПП-2264</v>
          </cell>
        </row>
        <row r="539">
          <cell r="E539" t="str">
            <v>собственные средства</v>
          </cell>
          <cell r="F539">
            <v>5</v>
          </cell>
          <cell r="G539">
            <v>5</v>
          </cell>
          <cell r="H539">
            <v>5</v>
          </cell>
        </row>
        <row r="540">
          <cell r="E540" t="str">
            <v>кредиты коммерческих банков</v>
          </cell>
          <cell r="F540">
            <v>10</v>
          </cell>
          <cell r="G540">
            <v>10</v>
          </cell>
          <cell r="H540">
            <v>10</v>
          </cell>
        </row>
        <row r="541">
          <cell r="E541" t="str">
            <v>прямые иностранные инвестиции и кредиты</v>
          </cell>
          <cell r="F541">
            <v>5</v>
          </cell>
          <cell r="G541">
            <v>5</v>
          </cell>
          <cell r="H541">
            <v>5</v>
          </cell>
        </row>
        <row r="542">
          <cell r="A542" t="str">
            <v>Организация производства неравнопроходных соединительных деталей для полиэтиленовых труб, полиэтиленовой пленки шириной 12-16 м и труб НД 50-250 мм и НД 710-1200 мм на ОАО "Жиззах пластмасса"</v>
          </cell>
          <cell r="B542" t="str">
            <v>неравнопроходные соединительные детали для полиэтиленовых труб - 100 тонн;полиэтиленовая пленка шириной 12-16 м;трубы НД 50-250 мм и НД 710-1200 мм - 7900 тонн.</v>
          </cell>
          <cell r="C542" t="str">
            <v>2015 г.</v>
          </cell>
          <cell r="D542" t="str">
            <v>Компания "JK materials Co. Ltd." (Корея)</v>
          </cell>
          <cell r="E542" t="str">
            <v>Всего</v>
          </cell>
          <cell r="F542">
            <v>3.4000000000000004</v>
          </cell>
          <cell r="G542">
            <v>3.4000000000000004</v>
          </cell>
          <cell r="H542">
            <v>3.4000000000000004</v>
          </cell>
          <cell r="I542">
            <v>0</v>
          </cell>
          <cell r="O542" t="str">
            <v>требуется разработка ПТЭО проекта</v>
          </cell>
          <cell r="P542" t="str">
            <v>Постановления Президента Республики Узбекистан от 17.11.2014 г. №ПП-2264Постановление Кабинета Министров от 6.06.2014 г. №145</v>
          </cell>
        </row>
        <row r="543">
          <cell r="E543" t="str">
            <v>собственные средства</v>
          </cell>
          <cell r="F543">
            <v>0.2</v>
          </cell>
          <cell r="G543">
            <v>0.2</v>
          </cell>
          <cell r="H543">
            <v>0.2</v>
          </cell>
        </row>
        <row r="544">
          <cell r="E544" t="str">
            <v>кредиты коммерческих банков</v>
          </cell>
          <cell r="F544">
            <v>2.2000000000000002</v>
          </cell>
          <cell r="G544">
            <v>2.2000000000000002</v>
          </cell>
          <cell r="H544">
            <v>2.2000000000000002</v>
          </cell>
        </row>
        <row r="545">
          <cell r="E545" t="str">
            <v>прямые иностранные инвестиции и кредиты</v>
          </cell>
          <cell r="F545">
            <v>1</v>
          </cell>
          <cell r="G545">
            <v>1</v>
          </cell>
          <cell r="H545">
            <v>1</v>
          </cell>
        </row>
        <row r="546">
          <cell r="A546" t="str">
            <v>ОАО "Узметкомбинат"</v>
          </cell>
        </row>
        <row r="547">
          <cell r="A547" t="str">
            <v>Всего</v>
          </cell>
          <cell r="F547">
            <v>1849</v>
          </cell>
          <cell r="G547">
            <v>1848.5</v>
          </cell>
          <cell r="H547">
            <v>35.760000000000005</v>
          </cell>
          <cell r="I547">
            <v>39.700000000000003</v>
          </cell>
          <cell r="J547">
            <v>45.8</v>
          </cell>
          <cell r="K547">
            <v>518.1</v>
          </cell>
          <cell r="L547">
            <v>777.15</v>
          </cell>
          <cell r="M547">
            <v>431.99</v>
          </cell>
        </row>
        <row r="548">
          <cell r="A548" t="str">
            <v>в том числе:</v>
          </cell>
        </row>
        <row r="549">
          <cell r="E549" t="str">
            <v>собственные средства</v>
          </cell>
          <cell r="F549">
            <v>146.1</v>
          </cell>
          <cell r="G549">
            <v>145.6</v>
          </cell>
          <cell r="H549">
            <v>22.560000000000002</v>
          </cell>
          <cell r="I549">
            <v>12.5</v>
          </cell>
          <cell r="J549">
            <v>15.8</v>
          </cell>
          <cell r="K549">
            <v>28.349999999999998</v>
          </cell>
          <cell r="L549">
            <v>42.524999999999999</v>
          </cell>
          <cell r="M549">
            <v>23.865000000000002</v>
          </cell>
        </row>
        <row r="550">
          <cell r="E550" t="str">
            <v>ФРРУз</v>
          </cell>
          <cell r="F550">
            <v>608</v>
          </cell>
          <cell r="G550">
            <v>608</v>
          </cell>
          <cell r="H550">
            <v>5.2</v>
          </cell>
          <cell r="I550">
            <v>2.8</v>
          </cell>
          <cell r="J550">
            <v>0</v>
          </cell>
          <cell r="K550">
            <v>180</v>
          </cell>
          <cell r="L550">
            <v>270</v>
          </cell>
          <cell r="M550">
            <v>150</v>
          </cell>
        </row>
        <row r="551">
          <cell r="E551" t="str">
            <v>кредиты коммерческих банков</v>
          </cell>
          <cell r="F551">
            <v>374.9</v>
          </cell>
          <cell r="G551">
            <v>374.9</v>
          </cell>
          <cell r="H551">
            <v>8</v>
          </cell>
          <cell r="I551">
            <v>24.4</v>
          </cell>
          <cell r="J551">
            <v>30</v>
          </cell>
          <cell r="K551">
            <v>93.75</v>
          </cell>
          <cell r="L551">
            <v>140.625</v>
          </cell>
          <cell r="M551">
            <v>78.125</v>
          </cell>
        </row>
        <row r="552">
          <cell r="E552" t="str">
            <v>прямые иностранные инвестиции и кредиты</v>
          </cell>
          <cell r="F552">
            <v>720</v>
          </cell>
          <cell r="G552">
            <v>720</v>
          </cell>
          <cell r="H552">
            <v>0</v>
          </cell>
          <cell r="I552">
            <v>0</v>
          </cell>
          <cell r="J552">
            <v>0</v>
          </cell>
          <cell r="K552">
            <v>216</v>
          </cell>
          <cell r="L552">
            <v>324</v>
          </cell>
          <cell r="M552">
            <v>180</v>
          </cell>
        </row>
        <row r="553">
          <cell r="E553" t="str">
            <v>иностранные кредиты под гарантию Правительства</v>
          </cell>
          <cell r="F553">
            <v>0</v>
          </cell>
          <cell r="G553">
            <v>0</v>
          </cell>
          <cell r="H553">
            <v>0</v>
          </cell>
          <cell r="I553">
            <v>0</v>
          </cell>
          <cell r="J553">
            <v>0</v>
          </cell>
          <cell r="K553">
            <v>0</v>
          </cell>
          <cell r="L553">
            <v>0</v>
          </cell>
          <cell r="M553">
            <v>0</v>
          </cell>
        </row>
        <row r="554">
          <cell r="A554" t="str">
            <v>новое строительство</v>
          </cell>
          <cell r="F554">
            <v>1827</v>
          </cell>
          <cell r="G554">
            <v>1826.7</v>
          </cell>
          <cell r="H554">
            <v>19.96</v>
          </cell>
          <cell r="I554">
            <v>36.700000000000003</v>
          </cell>
          <cell r="J554">
            <v>42.8</v>
          </cell>
          <cell r="K554">
            <v>518.1</v>
          </cell>
          <cell r="L554">
            <v>777.15</v>
          </cell>
          <cell r="M554">
            <v>431.99</v>
          </cell>
        </row>
        <row r="555">
          <cell r="A555" t="str">
            <v>Организация производства ферросилиция на базе ОАО "Узметкомбинат"</v>
          </cell>
          <cell r="B555" t="str">
            <v>15 тыс. тонн</v>
          </cell>
          <cell r="C555" t="str">
            <v>2014-2017 гг.</v>
          </cell>
          <cell r="D555" t="str">
            <v>не требуется</v>
          </cell>
          <cell r="E555" t="str">
            <v>Всего</v>
          </cell>
          <cell r="F555">
            <v>20</v>
          </cell>
          <cell r="G555">
            <v>19.700000000000003</v>
          </cell>
          <cell r="H555">
            <v>6.2</v>
          </cell>
          <cell r="I555">
            <v>11.7</v>
          </cell>
          <cell r="J555">
            <v>1.7999999999999998</v>
          </cell>
          <cell r="P555" t="str">
            <v xml:space="preserve">Постановления Президента Республики Узбекистан от 17.11.2014 г. №ПП-2264Будет рассмотрена  заседании Межведомственного совета </v>
          </cell>
        </row>
        <row r="556">
          <cell r="E556" t="str">
            <v>собственные средства</v>
          </cell>
          <cell r="F556">
            <v>5.0999999999999996</v>
          </cell>
          <cell r="G556">
            <v>4.8</v>
          </cell>
          <cell r="H556">
            <v>1</v>
          </cell>
          <cell r="I556">
            <v>2</v>
          </cell>
          <cell r="J556">
            <v>1.7999999999999998</v>
          </cell>
        </row>
        <row r="557">
          <cell r="E557" t="str">
            <v>ФРРУз</v>
          </cell>
          <cell r="F557">
            <v>8</v>
          </cell>
          <cell r="G557">
            <v>8</v>
          </cell>
          <cell r="H557">
            <v>5.2</v>
          </cell>
          <cell r="I557">
            <v>2.8</v>
          </cell>
        </row>
        <row r="558">
          <cell r="E558" t="str">
            <v>кредиты коммерческих банков</v>
          </cell>
          <cell r="F558">
            <v>6.9</v>
          </cell>
          <cell r="G558">
            <v>6.9</v>
          </cell>
          <cell r="I558">
            <v>6.9</v>
          </cell>
        </row>
        <row r="559">
          <cell r="A559" t="str">
            <v>Организация производства по выпуску твердых лекарственных форм</v>
          </cell>
          <cell r="B559" t="str">
            <v>5 млн. условных ед.</v>
          </cell>
          <cell r="C559" t="str">
            <v>2013-2015 гг.</v>
          </cell>
          <cell r="D559" t="str">
            <v>не требуется</v>
          </cell>
          <cell r="E559" t="str">
            <v>Всего</v>
          </cell>
          <cell r="F559">
            <v>7</v>
          </cell>
          <cell r="G559">
            <v>7</v>
          </cell>
          <cell r="H559">
            <v>7</v>
          </cell>
          <cell r="I559">
            <v>0</v>
          </cell>
          <cell r="O559" t="str">
            <v>Требуется разработка рабочего проекта</v>
          </cell>
          <cell r="P559" t="str">
            <v>Постановления Президента Республики Узбекистан от 18.11.2013 г. №ПП-2069,от 17.11.2014 г. №ПП-2264</v>
          </cell>
        </row>
        <row r="560">
          <cell r="E560" t="str">
            <v>собственные средства</v>
          </cell>
          <cell r="F560">
            <v>2</v>
          </cell>
          <cell r="G560">
            <v>2</v>
          </cell>
          <cell r="H560">
            <v>2</v>
          </cell>
        </row>
        <row r="561">
          <cell r="E561" t="str">
            <v>кредиты коммерческих банков</v>
          </cell>
          <cell r="F561">
            <v>5</v>
          </cell>
          <cell r="G561">
            <v>5</v>
          </cell>
          <cell r="H561">
            <v>5</v>
          </cell>
        </row>
        <row r="562">
          <cell r="A562" t="str">
            <v>Разработка месторождения Тебинбулак с дальнейшим получением чугуна (I этап)</v>
          </cell>
          <cell r="B562" t="str">
            <v>500 тыс. тонн</v>
          </cell>
          <cell r="C562" t="str">
            <v>2013-2020 гг.</v>
          </cell>
          <cell r="D562" t="str">
            <v>не требуется</v>
          </cell>
          <cell r="E562" t="str">
            <v>Всего</v>
          </cell>
          <cell r="F562">
            <v>1800</v>
          </cell>
          <cell r="G562">
            <v>1800</v>
          </cell>
          <cell r="H562">
            <v>6.76</v>
          </cell>
          <cell r="I562">
            <v>25</v>
          </cell>
          <cell r="J562">
            <v>41</v>
          </cell>
          <cell r="K562">
            <v>518.1</v>
          </cell>
          <cell r="L562">
            <v>777.15</v>
          </cell>
          <cell r="M562">
            <v>431.99</v>
          </cell>
          <cell r="O562" t="str">
            <v>Требуется разработка ПТЭО/ТЭО проекта</v>
          </cell>
          <cell r="P562" t="str">
            <v>Постановления Президента Республики Узбекистан от 17.11.2014 г. №ПП-2264,Протокол Межведомственного совета от 31.12.2013г. №115</v>
          </cell>
        </row>
        <row r="563">
          <cell r="E563" t="str">
            <v>собственные средства</v>
          </cell>
          <cell r="F563">
            <v>120</v>
          </cell>
          <cell r="G563">
            <v>120</v>
          </cell>
          <cell r="H563">
            <v>6.76</v>
          </cell>
          <cell r="I563">
            <v>7.5</v>
          </cell>
          <cell r="J563">
            <v>11</v>
          </cell>
          <cell r="K563">
            <v>28.349999999999998</v>
          </cell>
          <cell r="L563">
            <v>42.524999999999999</v>
          </cell>
          <cell r="M563">
            <v>23.865000000000002</v>
          </cell>
        </row>
        <row r="564">
          <cell r="E564" t="str">
            <v>ФРРУз</v>
          </cell>
          <cell r="F564">
            <v>600</v>
          </cell>
          <cell r="G564">
            <v>600</v>
          </cell>
          <cell r="K564">
            <v>180</v>
          </cell>
          <cell r="L564">
            <v>270</v>
          </cell>
          <cell r="M564">
            <v>150</v>
          </cell>
        </row>
        <row r="565">
          <cell r="E565" t="str">
            <v>кредиты коммерческих банков</v>
          </cell>
          <cell r="F565">
            <v>360</v>
          </cell>
          <cell r="G565">
            <v>360</v>
          </cell>
          <cell r="I565">
            <v>17.5</v>
          </cell>
          <cell r="J565">
            <v>30</v>
          </cell>
          <cell r="K565">
            <v>93.75</v>
          </cell>
          <cell r="L565">
            <v>140.625</v>
          </cell>
          <cell r="M565">
            <v>78.125</v>
          </cell>
        </row>
        <row r="566">
          <cell r="E566" t="str">
            <v>прямые иностранные инвестиции и кредиты</v>
          </cell>
          <cell r="F566">
            <v>720</v>
          </cell>
          <cell r="G566">
            <v>720</v>
          </cell>
          <cell r="K566">
            <v>216</v>
          </cell>
          <cell r="L566">
            <v>324</v>
          </cell>
          <cell r="M566">
            <v>180</v>
          </cell>
        </row>
        <row r="567">
          <cell r="A567" t="str">
            <v>другие направления</v>
          </cell>
          <cell r="F567">
            <v>22</v>
          </cell>
          <cell r="G567">
            <v>21.8</v>
          </cell>
          <cell r="H567">
            <v>15.8</v>
          </cell>
          <cell r="I567">
            <v>3</v>
          </cell>
          <cell r="J567">
            <v>3</v>
          </cell>
          <cell r="K567">
            <v>0</v>
          </cell>
          <cell r="L567">
            <v>0</v>
          </cell>
          <cell r="M567">
            <v>0</v>
          </cell>
        </row>
        <row r="568">
          <cell r="A568" t="str">
            <v>Внедрение комлексной интегрированной информационной системы по компьютеризации финансового учета и отчетности, управления персоналом, оперативной и производственно-технологической деятельности по выпуску металлопроката</v>
          </cell>
          <cell r="B568" t="str">
            <v>Объекты</v>
          </cell>
          <cell r="C568" t="str">
            <v>2014-2015 гг.</v>
          </cell>
          <cell r="D568" t="str">
            <v>не требуется</v>
          </cell>
          <cell r="E568" t="str">
            <v>Всего</v>
          </cell>
          <cell r="F568">
            <v>1</v>
          </cell>
          <cell r="G568">
            <v>0.8</v>
          </cell>
          <cell r="H568">
            <v>0.8</v>
          </cell>
          <cell r="O568" t="str">
            <v>Требуется разработка рабочего проекта</v>
          </cell>
          <cell r="P568" t="str">
            <v>Постановления Президента Республики Узбекистан от 03.04.2014 г. №ПП-2158от 17.11.2014 г. №ПП-2264</v>
          </cell>
        </row>
        <row r="569">
          <cell r="E569" t="str">
            <v>собственные средства</v>
          </cell>
          <cell r="F569">
            <v>1</v>
          </cell>
          <cell r="G569">
            <v>0.8</v>
          </cell>
          <cell r="H569">
            <v>0.8</v>
          </cell>
        </row>
        <row r="570">
          <cell r="A570" t="str">
            <v xml:space="preserve">Приобретение железнодорожной, автомобильной и строительной техники, средств малой механизации  </v>
          </cell>
          <cell r="B570" t="str">
            <v>объекты</v>
          </cell>
          <cell r="C570" t="str">
            <v>2015 г.</v>
          </cell>
          <cell r="D570" t="str">
            <v>не требуется</v>
          </cell>
          <cell r="E570" t="str">
            <v>Всего</v>
          </cell>
          <cell r="F570">
            <v>5</v>
          </cell>
          <cell r="G570">
            <v>5</v>
          </cell>
          <cell r="H570">
            <v>5</v>
          </cell>
          <cell r="I570">
            <v>0</v>
          </cell>
          <cell r="J570">
            <v>0</v>
          </cell>
          <cell r="K570">
            <v>0</v>
          </cell>
          <cell r="L570">
            <v>0</v>
          </cell>
          <cell r="M570">
            <v>0</v>
          </cell>
          <cell r="O570" t="str">
            <v>не требуется</v>
          </cell>
          <cell r="P570" t="str">
            <v>Постановление Президента Республики Узбекистанот 21.12.2010 г. №ПП -1446,от 17.11.2014 г. №ПП-2264</v>
          </cell>
        </row>
        <row r="571">
          <cell r="E571" t="str">
            <v>собственные средства</v>
          </cell>
          <cell r="F571">
            <v>2</v>
          </cell>
          <cell r="G571">
            <v>2</v>
          </cell>
          <cell r="H571">
            <v>2</v>
          </cell>
        </row>
        <row r="572">
          <cell r="E572" t="str">
            <v>кредиты коммерческих банков</v>
          </cell>
          <cell r="F572">
            <v>3</v>
          </cell>
          <cell r="G572">
            <v>3</v>
          </cell>
          <cell r="H572">
            <v>3</v>
          </cell>
        </row>
        <row r="573">
          <cell r="A573" t="str">
            <v>Обновление металлургического оборудования</v>
          </cell>
          <cell r="B573" t="str">
            <v>замена изношенного оборудования</v>
          </cell>
          <cell r="C573" t="str">
            <v>2015-2017 гг.</v>
          </cell>
          <cell r="D573" t="str">
            <v>не требуется</v>
          </cell>
          <cell r="E573" t="str">
            <v>Всего</v>
          </cell>
          <cell r="F573">
            <v>16</v>
          </cell>
          <cell r="G573">
            <v>16</v>
          </cell>
          <cell r="H573">
            <v>10</v>
          </cell>
          <cell r="I573">
            <v>3</v>
          </cell>
          <cell r="J573">
            <v>3</v>
          </cell>
          <cell r="K573">
            <v>0</v>
          </cell>
          <cell r="L573">
            <v>0</v>
          </cell>
          <cell r="M573">
            <v>0</v>
          </cell>
          <cell r="O573" t="str">
            <v>не требуется</v>
          </cell>
          <cell r="P573" t="str">
            <v>Постановление Президента Республики Узбекистан от от 04.10.2011 года №ПП-1623,от 17.11.2014 г. №ПП-2264</v>
          </cell>
        </row>
        <row r="574">
          <cell r="E574" t="str">
            <v>собственные средства</v>
          </cell>
          <cell r="F574">
            <v>16</v>
          </cell>
          <cell r="G574">
            <v>16</v>
          </cell>
          <cell r="H574">
            <v>10</v>
          </cell>
          <cell r="I574">
            <v>3</v>
          </cell>
          <cell r="J574">
            <v>3</v>
          </cell>
        </row>
        <row r="575">
          <cell r="A575" t="str">
            <v>Госкомгеологии</v>
          </cell>
        </row>
        <row r="576">
          <cell r="A576" t="str">
            <v>Всего</v>
          </cell>
          <cell r="F576">
            <v>157.5</v>
          </cell>
          <cell r="G576">
            <v>152.5</v>
          </cell>
          <cell r="H576">
            <v>3.8</v>
          </cell>
          <cell r="I576">
            <v>1</v>
          </cell>
          <cell r="J576">
            <v>15</v>
          </cell>
          <cell r="K576">
            <v>25</v>
          </cell>
          <cell r="L576">
            <v>30</v>
          </cell>
          <cell r="M576">
            <v>35</v>
          </cell>
        </row>
        <row r="577">
          <cell r="A577" t="str">
            <v>в том числе:</v>
          </cell>
        </row>
        <row r="578">
          <cell r="E578" t="str">
            <v>прямые иностранные инвестиции и кредиты</v>
          </cell>
          <cell r="F578">
            <v>157.5</v>
          </cell>
          <cell r="G578">
            <v>152.5</v>
          </cell>
          <cell r="H578">
            <v>3.8</v>
          </cell>
          <cell r="I578">
            <v>1</v>
          </cell>
          <cell r="J578">
            <v>15</v>
          </cell>
          <cell r="K578">
            <v>25</v>
          </cell>
          <cell r="L578">
            <v>30</v>
          </cell>
          <cell r="M578">
            <v>35</v>
          </cell>
        </row>
        <row r="579">
          <cell r="A579" t="str">
            <v>новое строительство</v>
          </cell>
          <cell r="B579" t="str">
            <v>новое строительство</v>
          </cell>
          <cell r="F579">
            <v>1</v>
          </cell>
          <cell r="G579">
            <v>1</v>
          </cell>
          <cell r="H579">
            <v>1</v>
          </cell>
        </row>
        <row r="580">
          <cell r="A580" t="str">
            <v>Организация производства современных буровых станков</v>
          </cell>
          <cell r="B580" t="str">
            <v>10 ед.</v>
          </cell>
          <cell r="C580" t="str">
            <v>2015-2016 гг.</v>
          </cell>
          <cell r="D580" t="str">
            <v>Компания "Hanjin D&amp;B"(Корея)</v>
          </cell>
          <cell r="E580" t="str">
            <v>Всего</v>
          </cell>
          <cell r="F580">
            <v>1</v>
          </cell>
          <cell r="G580">
            <v>1</v>
          </cell>
          <cell r="H580">
            <v>1</v>
          </cell>
          <cell r="O580" t="str">
            <v>Имеется разработанный УТЭР проекта</v>
          </cell>
          <cell r="P580" t="str">
            <v>Постановление Президента Республики Узбекистан от 25.06.2014 г. №ПП-2192,от 17.11.2014 г. №ПП-2264</v>
          </cell>
        </row>
        <row r="581">
          <cell r="E581" t="str">
            <v>прямые иностранные инвестиции и кредиты</v>
          </cell>
          <cell r="F581">
            <v>1</v>
          </cell>
          <cell r="G581">
            <v>1</v>
          </cell>
          <cell r="H581">
            <v>1</v>
          </cell>
        </row>
        <row r="582">
          <cell r="A582" t="str">
            <v>другие направления</v>
          </cell>
          <cell r="F582">
            <v>156.5</v>
          </cell>
          <cell r="G582">
            <v>151.5</v>
          </cell>
          <cell r="H582">
            <v>2.8</v>
          </cell>
          <cell r="I582">
            <v>1</v>
          </cell>
          <cell r="J582">
            <v>15</v>
          </cell>
          <cell r="K582">
            <v>25</v>
          </cell>
          <cell r="L582">
            <v>30</v>
          </cell>
          <cell r="M582">
            <v>35</v>
          </cell>
        </row>
        <row r="583">
          <cell r="A583" t="str">
            <v>Проведение геологического изучения площади Гава в Наманганской области, с перспективой на выявление месторождений меди и сопутствующих металлов</v>
          </cell>
          <cell r="B583" t="str">
            <v>объект (ГРР)</v>
          </cell>
          <cell r="C583" t="str">
            <v>2013-2015 гг.</v>
          </cell>
          <cell r="D583" t="str">
            <v>Компания "Rio Tinto"(Великобритания)</v>
          </cell>
          <cell r="E583" t="str">
            <v>Всего</v>
          </cell>
          <cell r="F583">
            <v>3</v>
          </cell>
          <cell r="G583">
            <v>1</v>
          </cell>
          <cell r="H583">
            <v>1</v>
          </cell>
          <cell r="O583" t="str">
            <v>Имеется разработанный УТЭР проекта</v>
          </cell>
          <cell r="P583" t="str">
            <v>Постановление Президента Республики Узбекистанот 05.11.2012 г. №ПП-1848,от 17.11.2014 г. №ПП-2264</v>
          </cell>
        </row>
        <row r="584">
          <cell r="E584" t="str">
            <v>прямые иностранные инвестиции и кредиты</v>
          </cell>
          <cell r="F584">
            <v>3</v>
          </cell>
          <cell r="G584">
            <v>1</v>
          </cell>
          <cell r="H584">
            <v>1</v>
          </cell>
        </row>
        <row r="585">
          <cell r="A585" t="str">
            <v>Разработка месторождения вольфрама "Саутбай" (1-й этап)</v>
          </cell>
          <cell r="B585" t="str">
            <v>объект (ГРР)</v>
          </cell>
          <cell r="C585" t="str">
            <v>2013-2022 гг.</v>
          </cell>
          <cell r="D585" t="str">
            <v>Компания "Shindong Resources Co. Ltd" (Корея)</v>
          </cell>
          <cell r="E585" t="str">
            <v>Всего</v>
          </cell>
          <cell r="F585">
            <v>149.5</v>
          </cell>
          <cell r="G585">
            <v>149</v>
          </cell>
          <cell r="H585">
            <v>0.3</v>
          </cell>
          <cell r="I585">
            <v>1</v>
          </cell>
          <cell r="J585">
            <v>15</v>
          </cell>
          <cell r="K585">
            <v>25</v>
          </cell>
          <cell r="L585">
            <v>30</v>
          </cell>
          <cell r="M585">
            <v>35</v>
          </cell>
          <cell r="O585" t="str">
            <v>ПТЭО проекта на стадии согласования</v>
          </cell>
          <cell r="P585" t="str">
            <v>Распоряжение Президента Республики Узбекистан от 25.09.2012 г. №Р-3908,от 17.11.2014 г. №ПП-2264</v>
          </cell>
        </row>
        <row r="586">
          <cell r="E586" t="str">
            <v>прямые иностранные инвестиции и кредиты</v>
          </cell>
          <cell r="F586">
            <v>149.5</v>
          </cell>
          <cell r="G586">
            <v>149</v>
          </cell>
          <cell r="H586">
            <v>0.3</v>
          </cell>
          <cell r="I586">
            <v>1</v>
          </cell>
          <cell r="J586">
            <v>15</v>
          </cell>
          <cell r="K586">
            <v>25</v>
          </cell>
          <cell r="L586">
            <v>30</v>
          </cell>
          <cell r="M586">
            <v>35</v>
          </cell>
        </row>
        <row r="587">
          <cell r="A587" t="str">
            <v>Проведение геологического изучения Джюзкудукской и Тамдыкудук-Тулянташской площадей в Навоийской области, перспективных на выявление месторождений урана "песчаникового" типа</v>
          </cell>
          <cell r="B587" t="str">
            <v>объект (ГРР)</v>
          </cell>
          <cell r="C587" t="str">
            <v>2013-2015 гг.</v>
          </cell>
          <cell r="D587" t="str">
            <v>Корпорация "JOGMEC"(Япония)</v>
          </cell>
          <cell r="E587" t="str">
            <v>Всего</v>
          </cell>
          <cell r="F587">
            <v>4</v>
          </cell>
          <cell r="G587">
            <v>1.5</v>
          </cell>
          <cell r="H587">
            <v>1.5</v>
          </cell>
          <cell r="I587">
            <v>0</v>
          </cell>
          <cell r="J587">
            <v>0</v>
          </cell>
          <cell r="K587">
            <v>0</v>
          </cell>
          <cell r="O587" t="str">
            <v>Имеется разработанный УТЭР проекта</v>
          </cell>
          <cell r="P587" t="str">
            <v>Постановление Президента Республики Узбекистан от 25.06.2013г. №ПП-1988,от 17.11.2014 г. №ПП-2264</v>
          </cell>
        </row>
        <row r="588">
          <cell r="E588" t="str">
            <v>прямые иностранные инвестиции и кредиты</v>
          </cell>
          <cell r="F588">
            <v>4</v>
          </cell>
          <cell r="G588">
            <v>1.5</v>
          </cell>
          <cell r="H588">
            <v>1.5</v>
          </cell>
        </row>
        <row r="589">
          <cell r="A589" t="str">
            <v>ОАО "УзКТЖМ"</v>
          </cell>
        </row>
        <row r="590">
          <cell r="A590" t="str">
            <v>Всего</v>
          </cell>
          <cell r="F590">
            <v>6.4</v>
          </cell>
          <cell r="G590">
            <v>6.4</v>
          </cell>
          <cell r="H590">
            <v>0.7</v>
          </cell>
          <cell r="I590">
            <v>0.8</v>
          </cell>
          <cell r="J590">
            <v>0.9</v>
          </cell>
          <cell r="K590">
            <v>1.2</v>
          </cell>
          <cell r="L590">
            <v>1.3</v>
          </cell>
          <cell r="M590">
            <v>1.5</v>
          </cell>
        </row>
        <row r="591">
          <cell r="A591" t="str">
            <v>в том числе:</v>
          </cell>
        </row>
        <row r="592">
          <cell r="E592" t="str">
            <v>собственные средства</v>
          </cell>
          <cell r="F592">
            <v>3</v>
          </cell>
          <cell r="G592">
            <v>3</v>
          </cell>
          <cell r="H592">
            <v>0.5</v>
          </cell>
          <cell r="I592">
            <v>0</v>
          </cell>
          <cell r="J592">
            <v>0</v>
          </cell>
          <cell r="K592">
            <v>0.2</v>
          </cell>
          <cell r="L592">
            <v>0.8</v>
          </cell>
          <cell r="M592">
            <v>1.5</v>
          </cell>
        </row>
        <row r="593">
          <cell r="E593" t="str">
            <v>кредиты коммерческих банков</v>
          </cell>
          <cell r="F593">
            <v>3.4</v>
          </cell>
          <cell r="G593">
            <v>3.4</v>
          </cell>
          <cell r="H593">
            <v>0.2</v>
          </cell>
          <cell r="I593">
            <v>0.8</v>
          </cell>
          <cell r="J593">
            <v>0.9</v>
          </cell>
          <cell r="K593">
            <v>1</v>
          </cell>
          <cell r="L593">
            <v>0.5</v>
          </cell>
          <cell r="M593">
            <v>0</v>
          </cell>
        </row>
        <row r="594">
          <cell r="A594" t="str">
            <v>модернизация и реконструкция</v>
          </cell>
          <cell r="F594">
            <v>6.4</v>
          </cell>
          <cell r="G594">
            <v>6.4</v>
          </cell>
          <cell r="H594">
            <v>0.7</v>
          </cell>
          <cell r="I594">
            <v>0.8</v>
          </cell>
          <cell r="J594">
            <v>0.9</v>
          </cell>
          <cell r="K594">
            <v>1.2</v>
          </cell>
          <cell r="L594">
            <v>1.3</v>
          </cell>
          <cell r="M594">
            <v>1.5</v>
          </cell>
        </row>
        <row r="595">
          <cell r="A595" t="str">
            <v>Модернизация компрессорной станции водородно кислородного цехе УзКТЖМ с организацией производства килорода в газовых баллонов"</v>
          </cell>
          <cell r="B595" t="str">
            <v>1,5 млн.м3                       килорода в год</v>
          </cell>
          <cell r="C595" t="str">
            <v>2015-2016 гг.</v>
          </cell>
          <cell r="D595" t="str">
            <v>не требуется</v>
          </cell>
          <cell r="E595" t="str">
            <v>Всего</v>
          </cell>
          <cell r="F595">
            <v>0.5</v>
          </cell>
          <cell r="G595">
            <v>0.5</v>
          </cell>
          <cell r="H595">
            <v>0.5</v>
          </cell>
          <cell r="O595" t="str">
            <v>Требуется разработка ПТЭО проекта</v>
          </cell>
          <cell r="P595" t="str">
            <v>Постановления Президента Республики Узбекистан от 17.11.2014 г. №ПП-2264,Письмо ОАО "УзКТЖМ" от 11.06.2013 г. №ИА/944</v>
          </cell>
        </row>
        <row r="596">
          <cell r="E596" t="str">
            <v>собственные средства</v>
          </cell>
          <cell r="F596">
            <v>0.5</v>
          </cell>
          <cell r="G596">
            <v>0.5</v>
          </cell>
          <cell r="H596">
            <v>0.5</v>
          </cell>
        </row>
        <row r="597">
          <cell r="A597" t="str">
            <v xml:space="preserve">ОАО "УзКТЖМ" "Организация производства концевого твердосплавного инструмента и реставрации горонобурового инструмента" </v>
          </cell>
          <cell r="B597" t="str">
            <v>75,8 тн</v>
          </cell>
          <cell r="C597" t="str">
            <v>2016-2018гг.</v>
          </cell>
          <cell r="D597" t="str">
            <v>не требуется</v>
          </cell>
          <cell r="E597" t="str">
            <v>Всего</v>
          </cell>
          <cell r="F597">
            <v>3.4</v>
          </cell>
          <cell r="G597">
            <v>3.4</v>
          </cell>
          <cell r="H597">
            <v>0.2</v>
          </cell>
          <cell r="I597">
            <v>0.8</v>
          </cell>
          <cell r="J597">
            <v>0.9</v>
          </cell>
          <cell r="K597">
            <v>1</v>
          </cell>
          <cell r="L597">
            <v>0.5</v>
          </cell>
          <cell r="O597" t="str">
            <v>Требуется разработка ПСД</v>
          </cell>
          <cell r="P597" t="str">
            <v>Письмо ОАО "УзКТЖМ" от __.__.____ г. №_________</v>
          </cell>
        </row>
        <row r="598">
          <cell r="E598" t="str">
            <v>кредиты коммерческих банков</v>
          </cell>
          <cell r="F598">
            <v>3.4</v>
          </cell>
          <cell r="G598">
            <v>3.4</v>
          </cell>
          <cell r="H598">
            <v>0.2</v>
          </cell>
          <cell r="I598">
            <v>0.8</v>
          </cell>
          <cell r="J598">
            <v>0.9</v>
          </cell>
          <cell r="K598">
            <v>1</v>
          </cell>
          <cell r="L598">
            <v>0.5</v>
          </cell>
        </row>
        <row r="599">
          <cell r="A599" t="str">
            <v>ОАО "УзКТЖМ"                                             "Организация производства метизов и крепежных изделий"</v>
          </cell>
          <cell r="B599" t="str">
            <v>591,2 тн</v>
          </cell>
          <cell r="C599" t="str">
            <v>2018-2020 гг</v>
          </cell>
          <cell r="D599" t="str">
            <v>не требуется</v>
          </cell>
          <cell r="E599" t="str">
            <v>Всего</v>
          </cell>
          <cell r="F599">
            <v>2.5</v>
          </cell>
          <cell r="G599">
            <v>2.5</v>
          </cell>
          <cell r="H599">
            <v>0</v>
          </cell>
          <cell r="I599">
            <v>0</v>
          </cell>
          <cell r="J599">
            <v>0</v>
          </cell>
          <cell r="K599">
            <v>0.2</v>
          </cell>
          <cell r="L599">
            <v>0.8</v>
          </cell>
          <cell r="M599">
            <v>1.5</v>
          </cell>
          <cell r="O599" t="str">
            <v>Требуется разработка ПСД</v>
          </cell>
          <cell r="P599" t="str">
            <v>Письмо ОАО "УзКТЖМ" от __.__.____ г. №_________</v>
          </cell>
        </row>
        <row r="600">
          <cell r="E600" t="str">
            <v>собственные средства</v>
          </cell>
          <cell r="F600">
            <v>2.5</v>
          </cell>
          <cell r="G600">
            <v>2.5</v>
          </cell>
          <cell r="K600">
            <v>0.2</v>
          </cell>
          <cell r="L600">
            <v>0.8</v>
          </cell>
          <cell r="M600">
            <v>1.5</v>
          </cell>
        </row>
        <row r="601">
          <cell r="A601" t="str">
            <v>ОАО "Узбекуголь</v>
          </cell>
        </row>
        <row r="602">
          <cell r="A602" t="str">
            <v>Всего</v>
          </cell>
          <cell r="F602">
            <v>543.6</v>
          </cell>
          <cell r="G602">
            <v>410.14999999999992</v>
          </cell>
          <cell r="H602">
            <v>92.7</v>
          </cell>
          <cell r="I602">
            <v>202.11</v>
          </cell>
          <cell r="J602">
            <v>67.27</v>
          </cell>
          <cell r="K602">
            <v>48.07</v>
          </cell>
          <cell r="L602">
            <v>0</v>
          </cell>
          <cell r="M602">
            <v>0</v>
          </cell>
        </row>
        <row r="603">
          <cell r="A603" t="str">
            <v>в том числе:</v>
          </cell>
        </row>
        <row r="604">
          <cell r="E604" t="str">
            <v>собственные средства</v>
          </cell>
          <cell r="F604">
            <v>66</v>
          </cell>
          <cell r="G604">
            <v>62.6</v>
          </cell>
          <cell r="H604">
            <v>8.4</v>
          </cell>
          <cell r="I604">
            <v>18.059999999999999</v>
          </cell>
          <cell r="J604">
            <v>18.07</v>
          </cell>
          <cell r="K604">
            <v>18.07</v>
          </cell>
          <cell r="L604">
            <v>0</v>
          </cell>
          <cell r="M604">
            <v>0</v>
          </cell>
        </row>
        <row r="605">
          <cell r="E605" t="str">
            <v>кредиты коммерческих банков</v>
          </cell>
          <cell r="F605">
            <v>388.1</v>
          </cell>
          <cell r="G605">
            <v>300.3</v>
          </cell>
          <cell r="H605">
            <v>84.3</v>
          </cell>
          <cell r="I605">
            <v>136.80000000000001</v>
          </cell>
          <cell r="J605">
            <v>49.2</v>
          </cell>
          <cell r="K605">
            <v>29.999999999999996</v>
          </cell>
          <cell r="L605">
            <v>0</v>
          </cell>
          <cell r="M605">
            <v>0</v>
          </cell>
        </row>
        <row r="606">
          <cell r="E606" t="str">
            <v>иностранные кредиты под гарантию Правительства</v>
          </cell>
          <cell r="F606">
            <v>89.5</v>
          </cell>
          <cell r="G606">
            <v>47.25</v>
          </cell>
          <cell r="H606">
            <v>0</v>
          </cell>
          <cell r="I606">
            <v>47.25</v>
          </cell>
          <cell r="J606">
            <v>0</v>
          </cell>
          <cell r="K606">
            <v>0</v>
          </cell>
          <cell r="L606">
            <v>0</v>
          </cell>
          <cell r="M606">
            <v>0</v>
          </cell>
        </row>
        <row r="607">
          <cell r="A607" t="str">
            <v>новое строительство</v>
          </cell>
          <cell r="F607">
            <v>106.5</v>
          </cell>
          <cell r="G607">
            <v>75</v>
          </cell>
          <cell r="H607">
            <v>22.5</v>
          </cell>
          <cell r="I607">
            <v>52.5</v>
          </cell>
        </row>
        <row r="608">
          <cell r="A608" t="str">
            <v>Строительство разреза "Апартак"</v>
          </cell>
          <cell r="B608" t="str">
            <v>объект</v>
          </cell>
          <cell r="C608" t="str">
            <v>2014-2016 гг.</v>
          </cell>
          <cell r="D608" t="str">
            <v>не требуется</v>
          </cell>
          <cell r="E608" t="str">
            <v>Всего</v>
          </cell>
          <cell r="F608">
            <v>106.5</v>
          </cell>
          <cell r="G608">
            <v>75</v>
          </cell>
          <cell r="H608">
            <v>22.5</v>
          </cell>
          <cell r="I608">
            <v>52.5</v>
          </cell>
          <cell r="O608" t="str">
            <v>Требуется разработка ПТЭО проекта</v>
          </cell>
          <cell r="P608" t="str">
            <v xml:space="preserve">Постановления Президента Республики Узбекистан от 17.11.2014 г. №ПП-2264Постановление Кабинета Министров от 06.06.2013 г. №161 </v>
          </cell>
        </row>
        <row r="609">
          <cell r="E609" t="str">
            <v>кредиты коммерческих банков</v>
          </cell>
          <cell r="F609">
            <v>106.5</v>
          </cell>
          <cell r="G609">
            <v>75</v>
          </cell>
          <cell r="H609">
            <v>22.5</v>
          </cell>
          <cell r="I609">
            <v>52.5</v>
          </cell>
        </row>
        <row r="610">
          <cell r="A610" t="str">
            <v>модернизация и реконструкция</v>
          </cell>
          <cell r="F610">
            <v>437.1</v>
          </cell>
          <cell r="G610">
            <v>335.14999999999992</v>
          </cell>
          <cell r="H610">
            <v>70.2</v>
          </cell>
          <cell r="I610">
            <v>149.61000000000001</v>
          </cell>
          <cell r="J610">
            <v>67.27</v>
          </cell>
          <cell r="K610">
            <v>48.07</v>
          </cell>
        </row>
        <row r="611">
          <cell r="A611" t="str">
            <v>Модернизация ОАО "Шаргункумир"</v>
          </cell>
          <cell r="B611" t="str">
            <v>900,0 тыс. тн в год</v>
          </cell>
          <cell r="C611" t="str">
            <v>2013-2016 гг.</v>
          </cell>
          <cell r="D611" t="str">
            <v>Эксимбанк КНР</v>
          </cell>
          <cell r="E611" t="str">
            <v>Всего</v>
          </cell>
          <cell r="F611">
            <v>101.3</v>
          </cell>
          <cell r="G611">
            <v>55.65</v>
          </cell>
          <cell r="H611">
            <v>8.4</v>
          </cell>
          <cell r="I611">
            <v>47.25</v>
          </cell>
          <cell r="O611" t="str">
            <v>разрабатывается ТЭО проекта</v>
          </cell>
          <cell r="P611" t="str">
            <v xml:space="preserve">Постановления Президента Республики Узбекистан от 17.11.2014 г. №ПП-2264Постановление Кабинета Министров от 06.06.2013 г. №161 </v>
          </cell>
        </row>
        <row r="612">
          <cell r="E612" t="str">
            <v>собственные средства</v>
          </cell>
          <cell r="F612">
            <v>11.8</v>
          </cell>
          <cell r="G612">
            <v>8.4</v>
          </cell>
          <cell r="H612">
            <v>8.4</v>
          </cell>
        </row>
        <row r="613">
          <cell r="E613" t="str">
            <v>иностранные кредиты под гарантию Правительства</v>
          </cell>
          <cell r="F613">
            <v>89.5</v>
          </cell>
          <cell r="G613">
            <v>47.25</v>
          </cell>
          <cell r="I613">
            <v>47.25</v>
          </cell>
        </row>
        <row r="614">
          <cell r="A614" t="str">
            <v>Обновление (замена) морально и физически устаревшего оборудования</v>
          </cell>
          <cell r="B614" t="str">
            <v>замена изношенного оборудования</v>
          </cell>
          <cell r="C614" t="str">
            <v>2013-2018гг.</v>
          </cell>
          <cell r="D614" t="str">
            <v>не требуется</v>
          </cell>
          <cell r="E614" t="str">
            <v>Всего</v>
          </cell>
          <cell r="F614">
            <v>232.89999999999998</v>
          </cell>
          <cell r="G614">
            <v>204.2</v>
          </cell>
          <cell r="H614">
            <v>43.5</v>
          </cell>
          <cell r="I614">
            <v>69.260000000000005</v>
          </cell>
          <cell r="J614">
            <v>47.269999999999996</v>
          </cell>
          <cell r="K614">
            <v>44.17</v>
          </cell>
          <cell r="O614" t="str">
            <v xml:space="preserve">ПТЭР проекта на стадии согласования </v>
          </cell>
          <cell r="P614" t="str">
            <v>Постановление Кабинета Министров от 19.04.2012 г. №115</v>
          </cell>
        </row>
        <row r="615">
          <cell r="E615" t="str">
            <v>собственные средства</v>
          </cell>
          <cell r="F615">
            <v>54.2</v>
          </cell>
          <cell r="G615">
            <v>54.2</v>
          </cell>
          <cell r="H615">
            <v>0</v>
          </cell>
          <cell r="I615">
            <v>18.059999999999999</v>
          </cell>
          <cell r="J615">
            <v>18.07</v>
          </cell>
          <cell r="K615">
            <v>18.07</v>
          </cell>
        </row>
        <row r="616">
          <cell r="E616" t="str">
            <v>кредиты коммерческих банков</v>
          </cell>
          <cell r="F616">
            <v>178.7</v>
          </cell>
          <cell r="G616">
            <v>150</v>
          </cell>
          <cell r="H616">
            <v>43.5</v>
          </cell>
          <cell r="I616">
            <v>51.2</v>
          </cell>
          <cell r="J616">
            <v>29.2</v>
          </cell>
          <cell r="K616">
            <v>26.099999999999998</v>
          </cell>
        </row>
        <row r="617">
          <cell r="A617" t="str">
            <v>Поддержание производственной мощности ОАО "Узбекуголь"</v>
          </cell>
          <cell r="B617" t="str">
            <v>замена изношенного оборудования</v>
          </cell>
          <cell r="C617" t="str">
            <v>2013-2018 гг.</v>
          </cell>
          <cell r="D617" t="str">
            <v>не требуется</v>
          </cell>
          <cell r="E617" t="str">
            <v>Всего</v>
          </cell>
          <cell r="F617">
            <v>24.5</v>
          </cell>
          <cell r="G617">
            <v>18.899999999999999</v>
          </cell>
          <cell r="H617">
            <v>3</v>
          </cell>
          <cell r="I617">
            <v>8</v>
          </cell>
          <cell r="J617">
            <v>4</v>
          </cell>
          <cell r="K617">
            <v>3.9</v>
          </cell>
          <cell r="O617" t="str">
            <v xml:space="preserve">ПТЭР проекта на стадии согласования </v>
          </cell>
          <cell r="P617" t="str">
            <v xml:space="preserve">Постановления Президента Республики Узбекистан от 17.11.2014 г. №ПП-2264Постановление Кабинета Министров от 06.06.2013 г. №161 </v>
          </cell>
        </row>
        <row r="618">
          <cell r="E618" t="str">
            <v>кредиты коммерческих банков</v>
          </cell>
          <cell r="F618">
            <v>24.5</v>
          </cell>
          <cell r="G618">
            <v>18.899999999999999</v>
          </cell>
          <cell r="H618">
            <v>3</v>
          </cell>
          <cell r="I618">
            <v>8</v>
          </cell>
          <cell r="J618">
            <v>4</v>
          </cell>
          <cell r="K618">
            <v>3.9</v>
          </cell>
        </row>
        <row r="619">
          <cell r="A619" t="str">
            <v>Модернизация железнодорожного хозяйства ОАО "Узбеккумир"</v>
          </cell>
          <cell r="B619" t="str">
            <v>объект</v>
          </cell>
          <cell r="C619" t="str">
            <v>2013-2017 гг.</v>
          </cell>
          <cell r="D619" t="str">
            <v>не требуется</v>
          </cell>
          <cell r="E619" t="str">
            <v>Всего</v>
          </cell>
          <cell r="F619">
            <v>78.400000000000006</v>
          </cell>
          <cell r="G619">
            <v>56.4</v>
          </cell>
          <cell r="H619">
            <v>15.3</v>
          </cell>
          <cell r="I619">
            <v>25.1</v>
          </cell>
          <cell r="J619">
            <v>16</v>
          </cell>
          <cell r="O619" t="str">
            <v xml:space="preserve">ПТЭР проекта на стадии согласования </v>
          </cell>
          <cell r="P619" t="str">
            <v xml:space="preserve">Постановления Президента Республики Узбекистан от 17.11.2014 г. №ПП-2264Постановление Кабинета Министров от 06.06.2013 г. №161 </v>
          </cell>
        </row>
        <row r="620">
          <cell r="E620" t="str">
            <v>кредиты коммерческих банков</v>
          </cell>
          <cell r="F620">
            <v>78.400000000000006</v>
          </cell>
          <cell r="G620">
            <v>56.4</v>
          </cell>
          <cell r="H620">
            <v>15.3</v>
          </cell>
          <cell r="I620">
            <v>25.1</v>
          </cell>
          <cell r="J620">
            <v>16</v>
          </cell>
        </row>
        <row r="621">
          <cell r="A621" t="str">
            <v>ОАО "ТашЛОЦМ"</v>
          </cell>
        </row>
        <row r="622">
          <cell r="A622" t="str">
            <v>Всего</v>
          </cell>
          <cell r="F622">
            <v>2.42</v>
          </cell>
          <cell r="G622">
            <v>2.42</v>
          </cell>
          <cell r="H622">
            <v>0.47</v>
          </cell>
          <cell r="I622">
            <v>1.06</v>
          </cell>
          <cell r="J622">
            <v>0.1</v>
          </cell>
          <cell r="K622">
            <v>0.43999999999999995</v>
          </cell>
          <cell r="L622">
            <v>0.35</v>
          </cell>
          <cell r="M622">
            <v>0</v>
          </cell>
        </row>
        <row r="623">
          <cell r="A623" t="str">
            <v>в том числе:</v>
          </cell>
        </row>
        <row r="624">
          <cell r="E624" t="str">
            <v>собственные средства</v>
          </cell>
          <cell r="F624">
            <v>2.42</v>
          </cell>
          <cell r="G624">
            <v>2.42</v>
          </cell>
          <cell r="H624">
            <v>0.47</v>
          </cell>
          <cell r="I624">
            <v>1.06</v>
          </cell>
          <cell r="J624">
            <v>0.1</v>
          </cell>
          <cell r="K624">
            <v>0.43999999999999995</v>
          </cell>
          <cell r="L624">
            <v>0.35</v>
          </cell>
          <cell r="M624">
            <v>0</v>
          </cell>
        </row>
        <row r="625">
          <cell r="A625" t="str">
            <v>модернизация и реконструкция</v>
          </cell>
          <cell r="F625">
            <v>0.72</v>
          </cell>
          <cell r="G625">
            <v>0.72</v>
          </cell>
          <cell r="H625">
            <v>0.17</v>
          </cell>
          <cell r="I625">
            <v>0.16</v>
          </cell>
          <cell r="J625">
            <v>0.1</v>
          </cell>
          <cell r="K625">
            <v>0.28999999999999998</v>
          </cell>
        </row>
        <row r="626">
          <cell r="A626" t="str">
            <v>Установка шаровой мельницы для производства диоксида свинца</v>
          </cell>
          <cell r="B626" t="str">
            <v>1000 тн</v>
          </cell>
          <cell r="C626" t="str">
            <v>2015г.</v>
          </cell>
          <cell r="D626" t="str">
            <v>не требуется</v>
          </cell>
          <cell r="E626" t="str">
            <v>Всего</v>
          </cell>
          <cell r="F626">
            <v>7.0000000000000007E-2</v>
          </cell>
          <cell r="G626">
            <v>7.0000000000000007E-2</v>
          </cell>
          <cell r="H626">
            <v>7.0000000000000007E-2</v>
          </cell>
          <cell r="I626">
            <v>0</v>
          </cell>
          <cell r="J626">
            <v>0</v>
          </cell>
          <cell r="O626" t="str">
            <v>Требуется разработка бизнес-плана проект</v>
          </cell>
          <cell r="P626" t="str">
            <v>Письмо ОАО "ТашЛОЦМ" от __.__.____ г. №_________</v>
          </cell>
        </row>
        <row r="627">
          <cell r="E627" t="str">
            <v>собственные средства</v>
          </cell>
          <cell r="F627">
            <v>7.0000000000000007E-2</v>
          </cell>
          <cell r="G627">
            <v>7.0000000000000007E-2</v>
          </cell>
          <cell r="H627">
            <v>7.0000000000000007E-2</v>
          </cell>
        </row>
        <row r="628">
          <cell r="A628" t="str">
            <v>Техническая и технологическая модернизация медного участка. Освоение выпуска медных прутков (дл.6м; диаметр от 10 до 60мм)</v>
          </cell>
          <cell r="B628" t="str">
            <v>360 тн</v>
          </cell>
          <cell r="C628" t="str">
            <v>2015-2016г.г.</v>
          </cell>
          <cell r="D628" t="str">
            <v>не требуется</v>
          </cell>
          <cell r="E628" t="str">
            <v>Всего</v>
          </cell>
          <cell r="F628">
            <v>0.26</v>
          </cell>
          <cell r="G628">
            <v>0.26</v>
          </cell>
          <cell r="H628">
            <v>0.1</v>
          </cell>
          <cell r="I628">
            <v>0.16</v>
          </cell>
          <cell r="J628">
            <v>0</v>
          </cell>
          <cell r="O628" t="str">
            <v>Требуется разработка бизнес-плана проект</v>
          </cell>
          <cell r="P628" t="str">
            <v>Письмо ОАО "ТашЛОЦМ" от __.__.____ г. №_________</v>
          </cell>
        </row>
        <row r="629">
          <cell r="E629" t="str">
            <v>собственные средства</v>
          </cell>
          <cell r="F629">
            <v>0.26</v>
          </cell>
          <cell r="G629">
            <v>0.26</v>
          </cell>
          <cell r="H629">
            <v>0.1</v>
          </cell>
          <cell r="I629">
            <v>0.16</v>
          </cell>
        </row>
        <row r="630">
          <cell r="A630" t="str">
            <v>Модернизация участка ТНП</v>
          </cell>
          <cell r="B630" t="str">
            <v>расширение номенклатуры продукции</v>
          </cell>
          <cell r="C630" t="str">
            <v>2017-2018г.</v>
          </cell>
          <cell r="D630" t="str">
            <v>не требуется</v>
          </cell>
          <cell r="E630" t="str">
            <v>Всего</v>
          </cell>
          <cell r="F630">
            <v>0.39</v>
          </cell>
          <cell r="G630">
            <v>0.39</v>
          </cell>
          <cell r="H630">
            <v>0</v>
          </cell>
          <cell r="I630">
            <v>0</v>
          </cell>
          <cell r="J630">
            <v>0.1</v>
          </cell>
          <cell r="K630">
            <v>0.28999999999999998</v>
          </cell>
          <cell r="O630" t="str">
            <v>Требуется разработка бизнес-плана проект</v>
          </cell>
          <cell r="P630" t="str">
            <v>Письмо ОАО "ТашЛОЦМ" от __.__.____ г. №_________</v>
          </cell>
        </row>
        <row r="631">
          <cell r="E631" t="str">
            <v>собственные средства</v>
          </cell>
          <cell r="F631">
            <v>0.39</v>
          </cell>
          <cell r="G631">
            <v>0.39</v>
          </cell>
          <cell r="J631">
            <v>0.1</v>
          </cell>
          <cell r="K631">
            <v>0.28999999999999998</v>
          </cell>
        </row>
        <row r="632">
          <cell r="A632" t="str">
            <v>другие направления</v>
          </cell>
          <cell r="F632">
            <v>1.7</v>
          </cell>
          <cell r="G632">
            <v>1.7</v>
          </cell>
          <cell r="H632">
            <v>0.3</v>
          </cell>
          <cell r="I632">
            <v>0.9</v>
          </cell>
          <cell r="J632">
            <v>0</v>
          </cell>
          <cell r="K632">
            <v>0.15</v>
          </cell>
          <cell r="L632">
            <v>0.35</v>
          </cell>
        </row>
        <row r="633">
          <cell r="A633" t="str">
            <v>Организация производства по выпуску эмалированного провода</v>
          </cell>
          <cell r="B633">
            <v>555</v>
          </cell>
          <cell r="C633" t="str">
            <v>2016-2017г.г</v>
          </cell>
          <cell r="D633" t="str">
            <v>не требуется</v>
          </cell>
          <cell r="E633" t="str">
            <v>Всего</v>
          </cell>
          <cell r="F633">
            <v>1.2</v>
          </cell>
          <cell r="G633">
            <v>1.2</v>
          </cell>
          <cell r="H633">
            <v>0.3</v>
          </cell>
          <cell r="I633">
            <v>0.9</v>
          </cell>
          <cell r="J633">
            <v>0</v>
          </cell>
          <cell r="O633" t="str">
            <v>Требуется разработка бизнес-плана проект</v>
          </cell>
          <cell r="P633" t="str">
            <v>Письмо ОАО "ТашЛОЦМ" от __.__.____ г. №_________</v>
          </cell>
        </row>
        <row r="634">
          <cell r="E634" t="str">
            <v>собственные средства</v>
          </cell>
          <cell r="F634">
            <v>1.2</v>
          </cell>
          <cell r="G634">
            <v>1.2</v>
          </cell>
          <cell r="H634">
            <v>0.3</v>
          </cell>
          <cell r="I634">
            <v>0.9</v>
          </cell>
        </row>
        <row r="635">
          <cell r="A635" t="str">
            <v>Освоение выпуска алюминиевых и свинцовых листов (ширина -130 см; толщина до 1 мм)</v>
          </cell>
          <cell r="B635" t="str">
            <v>600 тн</v>
          </cell>
          <cell r="C635" t="str">
            <v>2018-2019г.г.</v>
          </cell>
          <cell r="D635" t="str">
            <v>не требуется</v>
          </cell>
          <cell r="E635" t="str">
            <v>Всего</v>
          </cell>
          <cell r="F635">
            <v>0.5</v>
          </cell>
          <cell r="G635">
            <v>0.5</v>
          </cell>
          <cell r="H635">
            <v>0</v>
          </cell>
          <cell r="I635">
            <v>0</v>
          </cell>
          <cell r="J635">
            <v>0</v>
          </cell>
          <cell r="K635">
            <v>0.15</v>
          </cell>
          <cell r="L635">
            <v>0.35</v>
          </cell>
          <cell r="O635" t="str">
            <v>Требуется разработка бизнес-плана проект</v>
          </cell>
          <cell r="P635" t="str">
            <v>Письмо ОАО "ТашЛОЦМ" от __.__.____ г. №_________</v>
          </cell>
        </row>
        <row r="636">
          <cell r="E636" t="str">
            <v>собственные средства</v>
          </cell>
          <cell r="F636">
            <v>0.5</v>
          </cell>
          <cell r="G636">
            <v>0.5</v>
          </cell>
          <cell r="K636">
            <v>0.15</v>
          </cell>
          <cell r="L636">
            <v>0.35</v>
          </cell>
        </row>
        <row r="637">
          <cell r="A637" t="str">
            <v>Комплекс по вопросам развития машиностроения, электротехнической и авиационной промышленности, стандартизации продукции, всего</v>
          </cell>
          <cell r="F637">
            <v>700.42</v>
          </cell>
          <cell r="G637">
            <v>650.16000000000008</v>
          </cell>
          <cell r="H637">
            <v>186.28999999999996</v>
          </cell>
          <cell r="I637">
            <v>131.53</v>
          </cell>
          <cell r="J637">
            <v>135.18500000000003</v>
          </cell>
          <cell r="K637">
            <v>102.05499999999999</v>
          </cell>
          <cell r="L637">
            <v>49.76</v>
          </cell>
          <cell r="M637">
            <v>45.34</v>
          </cell>
        </row>
        <row r="638">
          <cell r="A638" t="str">
            <v>новое строительство</v>
          </cell>
          <cell r="F638">
            <v>21.6</v>
          </cell>
          <cell r="G638">
            <v>17.600000000000001</v>
          </cell>
          <cell r="H638">
            <v>17.600000000000001</v>
          </cell>
          <cell r="I638">
            <v>0</v>
          </cell>
          <cell r="J638">
            <v>0</v>
          </cell>
          <cell r="K638">
            <v>0</v>
          </cell>
          <cell r="L638">
            <v>0</v>
          </cell>
          <cell r="M638">
            <v>0</v>
          </cell>
        </row>
        <row r="639">
          <cell r="A639" t="str">
            <v>модернизация и реконструкция</v>
          </cell>
          <cell r="F639">
            <v>678.81999999999994</v>
          </cell>
          <cell r="G639">
            <v>632.56000000000006</v>
          </cell>
          <cell r="H639">
            <v>168.68999999999997</v>
          </cell>
          <cell r="I639">
            <v>131.53</v>
          </cell>
          <cell r="J639">
            <v>135.18500000000003</v>
          </cell>
          <cell r="K639">
            <v>102.05499999999999</v>
          </cell>
          <cell r="L639">
            <v>49.76</v>
          </cell>
          <cell r="M639">
            <v>45.34</v>
          </cell>
        </row>
        <row r="640">
          <cell r="A640" t="str">
            <v>другие направления</v>
          </cell>
          <cell r="F640">
            <v>0</v>
          </cell>
          <cell r="G640">
            <v>0</v>
          </cell>
          <cell r="H640">
            <v>0</v>
          </cell>
          <cell r="I640">
            <v>0</v>
          </cell>
          <cell r="J640">
            <v>0</v>
          </cell>
          <cell r="K640">
            <v>0</v>
          </cell>
          <cell r="L640">
            <v>0</v>
          </cell>
          <cell r="M640">
            <v>0</v>
          </cell>
        </row>
        <row r="641">
          <cell r="A641" t="str">
            <v>АК "Узавтосаноат"</v>
          </cell>
        </row>
        <row r="642">
          <cell r="A642" t="str">
            <v>Всего</v>
          </cell>
          <cell r="F642">
            <v>487.81</v>
          </cell>
          <cell r="G642">
            <v>481.92</v>
          </cell>
          <cell r="H642">
            <v>111.38000000000001</v>
          </cell>
          <cell r="I642">
            <v>108.95</v>
          </cell>
          <cell r="J642">
            <v>119.38500000000002</v>
          </cell>
          <cell r="K642">
            <v>86.405000000000001</v>
          </cell>
          <cell r="L642">
            <v>31.5</v>
          </cell>
          <cell r="M642">
            <v>24.3</v>
          </cell>
        </row>
        <row r="643">
          <cell r="A643" t="str">
            <v>в том числе:</v>
          </cell>
        </row>
        <row r="644">
          <cell r="E644" t="str">
            <v>собственные средства</v>
          </cell>
          <cell r="F644">
            <v>279.47749999999996</v>
          </cell>
          <cell r="G644">
            <v>283.4975</v>
          </cell>
          <cell r="H644">
            <v>58.11</v>
          </cell>
          <cell r="I644">
            <v>71.260000000000005</v>
          </cell>
          <cell r="J644">
            <v>78.581249999999983</v>
          </cell>
          <cell r="K644">
            <v>44.096249999999998</v>
          </cell>
          <cell r="L644">
            <v>19.25</v>
          </cell>
          <cell r="M644">
            <v>12.2</v>
          </cell>
        </row>
        <row r="645">
          <cell r="E645" t="str">
            <v>кредиты коммерческих банков</v>
          </cell>
          <cell r="F645">
            <v>199.8125</v>
          </cell>
          <cell r="G645">
            <v>190.7825</v>
          </cell>
          <cell r="H645">
            <v>46.190000000000005</v>
          </cell>
          <cell r="I645">
            <v>37.130000000000003</v>
          </cell>
          <cell r="J645">
            <v>40.803750000000001</v>
          </cell>
          <cell r="K645">
            <v>42.308749999999996</v>
          </cell>
          <cell r="L645">
            <v>12.25</v>
          </cell>
          <cell r="M645">
            <v>12.1</v>
          </cell>
        </row>
        <row r="646">
          <cell r="E646" t="str">
            <v>прямые иностранные инвестиции и кредиты</v>
          </cell>
          <cell r="F646">
            <v>8.52</v>
          </cell>
          <cell r="G646">
            <v>7.6400000000000006</v>
          </cell>
          <cell r="H646">
            <v>7.080000000000001</v>
          </cell>
          <cell r="I646">
            <v>0.56000000000000005</v>
          </cell>
          <cell r="J646">
            <v>0</v>
          </cell>
          <cell r="K646">
            <v>0</v>
          </cell>
          <cell r="L646">
            <v>0</v>
          </cell>
          <cell r="M646">
            <v>0</v>
          </cell>
        </row>
        <row r="647">
          <cell r="A647" t="str">
            <v>новое строительство</v>
          </cell>
          <cell r="F647">
            <v>0.5</v>
          </cell>
          <cell r="G647">
            <v>0.5</v>
          </cell>
          <cell r="H647">
            <v>0.5</v>
          </cell>
          <cell r="I647">
            <v>0</v>
          </cell>
        </row>
        <row r="648">
          <cell r="A648" t="str">
            <v>Организация производства медного эмалированного провода для автомобильной промышленности на территории СИЭЗ "Навои"</v>
          </cell>
          <cell r="B648" t="str">
            <v>100 тн.</v>
          </cell>
          <cell r="C648" t="str">
            <v>2014-2015гг.</v>
          </cell>
          <cell r="D648" t="str">
            <v>не требуется</v>
          </cell>
          <cell r="E648" t="str">
            <v>Всего</v>
          </cell>
          <cell r="F648">
            <v>0.5</v>
          </cell>
          <cell r="G648">
            <v>0.5</v>
          </cell>
          <cell r="H648">
            <v>0.5</v>
          </cell>
          <cell r="I648">
            <v>0</v>
          </cell>
          <cell r="O648" t="str">
            <v>Бизнес-план проекта на стадии разработки</v>
          </cell>
          <cell r="P648" t="str">
            <v>Постановления Президента Республики Узбекистан от 17.11.2014 г. №ПП-2264Протокол Межведомственного совета №115 от 27.12.2013г.</v>
          </cell>
        </row>
        <row r="649">
          <cell r="E649" t="str">
            <v>кредиты коммерческих банков</v>
          </cell>
          <cell r="F649">
            <v>0.5</v>
          </cell>
          <cell r="G649">
            <v>0.5</v>
          </cell>
          <cell r="H649">
            <v>0.5</v>
          </cell>
        </row>
        <row r="650">
          <cell r="A650" t="str">
            <v>модернизация и реконструкция</v>
          </cell>
          <cell r="F650">
            <v>487.31</v>
          </cell>
          <cell r="G650">
            <v>481.42</v>
          </cell>
          <cell r="H650">
            <v>110.88000000000001</v>
          </cell>
          <cell r="I650">
            <v>108.95</v>
          </cell>
          <cell r="J650">
            <v>119.38500000000002</v>
          </cell>
          <cell r="K650">
            <v>86.405000000000001</v>
          </cell>
          <cell r="L650">
            <v>31.5</v>
          </cell>
          <cell r="M650">
            <v>24.3</v>
          </cell>
        </row>
        <row r="651">
          <cell r="A651" t="str">
            <v>Освоение процесса сборки кабины и локализация частей грузовых автотранспортных средств, СП "JV MAN AUTO Uzbekistan" и ООО "UZAUTOTRAILER"</v>
          </cell>
          <cell r="B651" t="str">
            <v>3 тыс. ед.</v>
          </cell>
          <cell r="C651" t="str">
            <v>2013-2015 гг.</v>
          </cell>
          <cell r="D651" t="str">
            <v>не требуется</v>
          </cell>
          <cell r="E651" t="str">
            <v>Всего</v>
          </cell>
          <cell r="F651">
            <v>16</v>
          </cell>
          <cell r="G651">
            <v>14</v>
          </cell>
          <cell r="H651">
            <v>14</v>
          </cell>
          <cell r="O651" t="str">
            <v>Бизнес-план проекта на стадии разработки</v>
          </cell>
          <cell r="P651" t="str">
            <v>Постановления Президента Республики Узбекистан от 17.11.2014 г. №ПП-2264ПП-2069 от 18.11.2013г.Письмо АК "Узавтосаноат"от 12.07.2012 г. №17/03-36-2204</v>
          </cell>
        </row>
        <row r="652">
          <cell r="E652" t="str">
            <v>собственные средства</v>
          </cell>
          <cell r="F652">
            <v>0.5</v>
          </cell>
          <cell r="G652">
            <v>0.5</v>
          </cell>
          <cell r="H652">
            <v>0.5</v>
          </cell>
        </row>
        <row r="653">
          <cell r="E653" t="str">
            <v>кредиты коммерческих банков</v>
          </cell>
          <cell r="F653">
            <v>15.5</v>
          </cell>
          <cell r="G653">
            <v>13.5</v>
          </cell>
          <cell r="H653">
            <v>13.5</v>
          </cell>
        </row>
        <row r="654">
          <cell r="A654" t="str">
            <v>Освоение производства комплектующих деталей для сборки кабины грузовых автомобилей (СП "УзХанву", ООО "Автоойна" и СП "УзЧасис")</v>
          </cell>
          <cell r="B654" t="str">
            <v>3 тыс. комплектов</v>
          </cell>
          <cell r="C654" t="str">
            <v>2013-2016 гг.</v>
          </cell>
          <cell r="D654" t="str">
            <v>не требуется</v>
          </cell>
          <cell r="E654" t="str">
            <v>Всего</v>
          </cell>
          <cell r="F654">
            <v>6.2</v>
          </cell>
          <cell r="G654">
            <v>5.2</v>
          </cell>
          <cell r="H654">
            <v>1</v>
          </cell>
          <cell r="I654">
            <v>4.2</v>
          </cell>
          <cell r="O654" t="str">
            <v>Бизнес-план проекта на стадии разработки</v>
          </cell>
          <cell r="P654" t="str">
            <v>Постановления Президента Республики Узбекистан от 17.11.2014 г. №ПП-2264ПП-2069 от 18.11.2013г.Письмо АК "Узавтосаноат"от 12.07.2012 г. №17/03-36-2204</v>
          </cell>
        </row>
        <row r="655">
          <cell r="E655" t="str">
            <v>кредиты коммерческих банков</v>
          </cell>
          <cell r="F655">
            <v>6.2</v>
          </cell>
          <cell r="G655">
            <v>5.2</v>
          </cell>
          <cell r="H655">
            <v>1</v>
          </cell>
          <cell r="I655">
            <v>4.2</v>
          </cell>
        </row>
        <row r="656">
          <cell r="A656" t="str">
            <v>Освоение производства деталей грузовых автомобилей (не требующих валидационных испытаний) (ООО "УзКорам" и СП "УзДонгЯнг")</v>
          </cell>
          <cell r="B656" t="str">
            <v>3 тыс. комплектов</v>
          </cell>
          <cell r="C656" t="str">
            <v>2013-2015 гг.</v>
          </cell>
          <cell r="D656" t="str">
            <v>не требуется</v>
          </cell>
          <cell r="E656" t="str">
            <v>Всего</v>
          </cell>
          <cell r="F656">
            <v>4.5</v>
          </cell>
          <cell r="G656">
            <v>2.5</v>
          </cell>
          <cell r="H656">
            <v>2.5</v>
          </cell>
          <cell r="O656" t="str">
            <v>Бизнес-план проекта на стадии разработки</v>
          </cell>
          <cell r="P656" t="str">
            <v>Постановления Президента Республики Узбекистан от 17.11.2014 г. №ПП-2264ПП-2069 от 18.11.2013г.Письмо АК "Узавтосаноат"от 12.07.2012 г. №17/03-36-2204</v>
          </cell>
        </row>
        <row r="657">
          <cell r="E657" t="str">
            <v>кредиты коммерческих банков</v>
          </cell>
          <cell r="F657">
            <v>4.5</v>
          </cell>
          <cell r="G657">
            <v>2.5</v>
          </cell>
          <cell r="H657">
            <v>2.5</v>
          </cell>
        </row>
        <row r="658">
          <cell r="A658" t="str">
            <v>Установка новой линии термообработки и линии предварительной обработки автомобильных стекол в ООО "Автоойна"</v>
          </cell>
          <cell r="B658" t="str">
            <v>80,0 тыс. комплеков</v>
          </cell>
          <cell r="C658" t="str">
            <v>2014-2015 гг.</v>
          </cell>
          <cell r="D658" t="str">
            <v>не требуется</v>
          </cell>
          <cell r="E658" t="str">
            <v>Всего</v>
          </cell>
          <cell r="F658">
            <v>7.58</v>
          </cell>
          <cell r="G658">
            <v>6.46</v>
          </cell>
          <cell r="H658">
            <v>6.46</v>
          </cell>
          <cell r="O658" t="str">
            <v>Имеется разработанное ТЭО проекта</v>
          </cell>
          <cell r="P658" t="str">
            <v>Постановления Президента Республики Узбекистан от 17.11.2014 г. №ПП-2264Постановление Президента Республики Узбекистан от 04.10.2011 г. №ПП-1623ПП-2069 от 18.11.2013г.</v>
          </cell>
        </row>
        <row r="659">
          <cell r="E659" t="str">
            <v>собственные средства</v>
          </cell>
          <cell r="F659">
            <v>0.32</v>
          </cell>
          <cell r="G659">
            <v>0.32</v>
          </cell>
          <cell r="H659">
            <v>0.32</v>
          </cell>
        </row>
        <row r="660">
          <cell r="E660" t="str">
            <v>кредиты коммерческих банков</v>
          </cell>
          <cell r="F660">
            <v>7.26</v>
          </cell>
          <cell r="G660">
            <v>6.14</v>
          </cell>
          <cell r="H660">
            <v>6.14</v>
          </cell>
        </row>
        <row r="661">
          <cell r="A661" t="str">
            <v>Освоение производства панелей высокой прочности для автомобилей ЗАО "ДжиЭм Узбекистан", ООО "УзКорам"</v>
          </cell>
          <cell r="B661" t="str">
            <v>50 тыс. комплеков</v>
          </cell>
          <cell r="C661" t="str">
            <v>2013-2015 гг.</v>
          </cell>
          <cell r="D661" t="str">
            <v>не требуется</v>
          </cell>
          <cell r="E661" t="str">
            <v>Всего</v>
          </cell>
          <cell r="F661">
            <v>3.61</v>
          </cell>
          <cell r="G661">
            <v>2</v>
          </cell>
          <cell r="H661">
            <v>2</v>
          </cell>
          <cell r="I661">
            <v>0</v>
          </cell>
          <cell r="O661" t="str">
            <v>Бизнес-план проекта на стадии разработки</v>
          </cell>
          <cell r="P661" t="str">
            <v>Постановления Президента Республики Узбекистан от 17.11.2014 г. №ПП-2264ПП-2069 от 18.11.2013г.Письмо АК "Узавтосаноат"от 01.08.2013 г. №17/03-36-1942</v>
          </cell>
        </row>
        <row r="662">
          <cell r="E662" t="str">
            <v>кредиты коммерческих банков</v>
          </cell>
          <cell r="F662">
            <v>3.61</v>
          </cell>
          <cell r="G662">
            <v>2</v>
          </cell>
          <cell r="H662">
            <v>2</v>
          </cell>
        </row>
        <row r="663">
          <cell r="A663" t="str">
            <v>Модернизация технологического оборудования ОАО "ДАЗ" на территории СИЗ "Джизак"</v>
          </cell>
          <cell r="B663" t="str">
            <v>модернизация, закупка оборудования</v>
          </cell>
          <cell r="C663" t="str">
            <v>2013-2015 гг.</v>
          </cell>
          <cell r="D663" t="str">
            <v>не требуется</v>
          </cell>
          <cell r="E663" t="str">
            <v>Всего</v>
          </cell>
          <cell r="F663">
            <v>2</v>
          </cell>
          <cell r="G663">
            <v>1</v>
          </cell>
          <cell r="H663">
            <v>1</v>
          </cell>
          <cell r="O663" t="str">
            <v>Имеется разработанное ТЭО проекта</v>
          </cell>
          <cell r="P663" t="str">
            <v>ПП-2069 от 18.11.2013г.Письмо АК "Узавтосаноат"от 01.08.2013 г. №17/03-36-1942</v>
          </cell>
        </row>
        <row r="664">
          <cell r="E664" t="str">
            <v>собственные средства</v>
          </cell>
          <cell r="F664">
            <v>0.5</v>
          </cell>
          <cell r="G664">
            <v>0.5</v>
          </cell>
          <cell r="H664">
            <v>0.5</v>
          </cell>
        </row>
        <row r="665">
          <cell r="E665" t="str">
            <v>кредиты коммерческих банков</v>
          </cell>
          <cell r="F665">
            <v>1.5</v>
          </cell>
          <cell r="G665">
            <v>0.5</v>
          </cell>
          <cell r="H665">
            <v>0.5</v>
          </cell>
        </row>
        <row r="666">
          <cell r="A666" t="str">
            <v>Модернизация и замена устаревшего оборудования и технологической оснастки, ЗАО "ДжиЭм Узбекистан" (3-этап)</v>
          </cell>
          <cell r="B666" t="str">
            <v>модернизация, закупка оборудования</v>
          </cell>
          <cell r="C666" t="str">
            <v>2015-2016 гг.</v>
          </cell>
          <cell r="D666" t="str">
            <v>не требуется</v>
          </cell>
          <cell r="E666" t="str">
            <v>Всего</v>
          </cell>
          <cell r="F666">
            <v>12</v>
          </cell>
          <cell r="G666">
            <v>12</v>
          </cell>
          <cell r="H666">
            <v>12</v>
          </cell>
          <cell r="O666" t="str">
            <v>Бизнес-план проекта на стадии разработки</v>
          </cell>
          <cell r="P666" t="str">
            <v>Постановления Президента Республики Узбекистан от 17.11.2014 г. №ПП-2264Письмо АК "Узавтосаноат" от 14.10.2013 г. №17/03-31-2525</v>
          </cell>
        </row>
        <row r="667">
          <cell r="E667" t="str">
            <v>собственные средства</v>
          </cell>
          <cell r="F667">
            <v>9</v>
          </cell>
          <cell r="G667">
            <v>9</v>
          </cell>
          <cell r="H667">
            <v>9</v>
          </cell>
        </row>
        <row r="668">
          <cell r="E668" t="str">
            <v>прямые иностранные инвестиции и кредиты</v>
          </cell>
          <cell r="F668">
            <v>3</v>
          </cell>
          <cell r="G668">
            <v>3</v>
          </cell>
          <cell r="H668">
            <v>3</v>
          </cell>
        </row>
        <row r="669">
          <cell r="A669" t="str">
            <v>Организация производства а/м Лабо, ЗАО "ДжиЭм Узбекистан"</v>
          </cell>
          <cell r="B669" t="str">
            <v>5 тыс. авто.</v>
          </cell>
          <cell r="C669" t="str">
            <v>2014-2015 гг.</v>
          </cell>
          <cell r="D669" t="str">
            <v>не требуется</v>
          </cell>
          <cell r="E669" t="str">
            <v>Всего</v>
          </cell>
          <cell r="F669">
            <v>5.93</v>
          </cell>
          <cell r="G669">
            <v>5.93</v>
          </cell>
          <cell r="H669">
            <v>5.93</v>
          </cell>
          <cell r="O669" t="str">
            <v>Бизнес-план проекта на стадии разработки</v>
          </cell>
          <cell r="P669" t="str">
            <v>Постановления Президента Республики Узбекистан от 17.11.2014 г. №ПП-2264Письмо АК "Узавтосаноат"от 05.06.2014 г. №13/04-35-1359</v>
          </cell>
        </row>
        <row r="670">
          <cell r="E670" t="str">
            <v>собственные средства</v>
          </cell>
          <cell r="F670">
            <v>5.93</v>
          </cell>
          <cell r="G670">
            <v>5.93</v>
          </cell>
          <cell r="H670">
            <v>5.93</v>
          </cell>
        </row>
        <row r="671">
          <cell r="A671" t="str">
            <v>Доведение до сертификационных требований Российской Федерации модели Матиз</v>
          </cell>
          <cell r="B671" t="str">
            <v>17,2 тыс. авто.</v>
          </cell>
          <cell r="C671" t="str">
            <v>2014-2016 гг.</v>
          </cell>
          <cell r="D671" t="str">
            <v>не требуется</v>
          </cell>
          <cell r="E671" t="str">
            <v>Всего</v>
          </cell>
          <cell r="F671">
            <v>7</v>
          </cell>
          <cell r="G671">
            <v>4.4800000000000004</v>
          </cell>
          <cell r="H671">
            <v>2.2400000000000002</v>
          </cell>
          <cell r="I671">
            <v>2.2400000000000002</v>
          </cell>
          <cell r="O671" t="str">
            <v>Бизнес-план проекта на стадии разработки</v>
          </cell>
          <cell r="P671" t="str">
            <v>Постановления Президента Республики Узбекистан от 17.11.2014 г. №ПП-2264Письмо АК "Узавтосаноат"от 05.06.2014 г. №13/04-35-1359</v>
          </cell>
        </row>
        <row r="672">
          <cell r="E672" t="str">
            <v>собственные средства</v>
          </cell>
          <cell r="F672">
            <v>5</v>
          </cell>
          <cell r="G672">
            <v>3.36</v>
          </cell>
          <cell r="H672">
            <v>1.68</v>
          </cell>
          <cell r="I672">
            <v>1.68</v>
          </cell>
        </row>
        <row r="673">
          <cell r="E673" t="str">
            <v>прямые иностранные инвестиции и кредиты</v>
          </cell>
          <cell r="F673">
            <v>2</v>
          </cell>
          <cell r="G673">
            <v>1.1200000000000001</v>
          </cell>
          <cell r="H673">
            <v>0.56000000000000005</v>
          </cell>
          <cell r="I673">
            <v>0.56000000000000005</v>
          </cell>
        </row>
        <row r="674">
          <cell r="A674" t="str">
            <v>Организация производства штампосварных деталей для модели автомобиля Ласетти (Джентра)</v>
          </cell>
          <cell r="B674" t="str">
            <v>50 тыс. компл.</v>
          </cell>
          <cell r="C674" t="str">
            <v>2014-2016 гг.</v>
          </cell>
          <cell r="D674" t="str">
            <v>не требуется</v>
          </cell>
          <cell r="E674" t="str">
            <v>Всего</v>
          </cell>
          <cell r="F674">
            <v>30</v>
          </cell>
          <cell r="G674">
            <v>30</v>
          </cell>
          <cell r="H674">
            <v>17.3</v>
          </cell>
          <cell r="I674">
            <v>12.700000000000001</v>
          </cell>
          <cell r="O674" t="str">
            <v>ПТЭО проекта на стадии разработки</v>
          </cell>
          <cell r="P674" t="str">
            <v>Постановления Президента Республики Узбекистан от 17.11.2014 г. №ПП-2264Письмо АК "Узавтосаноат"от 05.06.2014 г. №13/04-35-1359</v>
          </cell>
        </row>
        <row r="675">
          <cell r="E675" t="str">
            <v>собственные средства</v>
          </cell>
          <cell r="F675">
            <v>19.5</v>
          </cell>
          <cell r="G675">
            <v>19.5</v>
          </cell>
          <cell r="H675">
            <v>6.81</v>
          </cell>
          <cell r="I675">
            <v>12.690000000000001</v>
          </cell>
        </row>
        <row r="676">
          <cell r="E676" t="str">
            <v>прямые иностранные инвестиции и кредиты</v>
          </cell>
          <cell r="F676">
            <v>1</v>
          </cell>
          <cell r="G676">
            <v>1</v>
          </cell>
          <cell r="H676">
            <v>1</v>
          </cell>
          <cell r="I676">
            <v>0</v>
          </cell>
        </row>
        <row r="677">
          <cell r="E677" t="str">
            <v>кредиты коммерческих банков</v>
          </cell>
          <cell r="F677">
            <v>9.5</v>
          </cell>
          <cell r="G677">
            <v>9.5</v>
          </cell>
          <cell r="H677">
            <v>9.49</v>
          </cell>
          <cell r="I677">
            <v>0.01</v>
          </cell>
        </row>
        <row r="678">
          <cell r="A678" t="str">
            <v>Организация производства алюминиевых изделий для автомобилей ЗАО "Джи Эм Узбекистан"</v>
          </cell>
          <cell r="B678" t="str">
            <v>150 тыс. компл.</v>
          </cell>
          <cell r="C678" t="str">
            <v>2014-2016 гг.</v>
          </cell>
          <cell r="D678" t="str">
            <v>не требуется</v>
          </cell>
          <cell r="E678" t="str">
            <v>Всего</v>
          </cell>
          <cell r="F678">
            <v>13.2</v>
          </cell>
          <cell r="G678">
            <v>13.2</v>
          </cell>
          <cell r="H678">
            <v>7.2</v>
          </cell>
          <cell r="I678">
            <v>6</v>
          </cell>
          <cell r="O678" t="str">
            <v>ПТЭО проекта на стадии разработки</v>
          </cell>
          <cell r="P678" t="str">
            <v>Постановления Президента Республики Узбекистан от 17.11.2014 г. №ПП-2264Письмо АК "Узавтосаноат"от 05.06.2014 г. №13/04-35-1359</v>
          </cell>
        </row>
        <row r="679">
          <cell r="E679" t="str">
            <v>собственные средства</v>
          </cell>
          <cell r="F679">
            <v>3.45</v>
          </cell>
          <cell r="G679">
            <v>3.45</v>
          </cell>
          <cell r="H679">
            <v>0.3</v>
          </cell>
          <cell r="I679">
            <v>3.1500000000000004</v>
          </cell>
        </row>
        <row r="680">
          <cell r="E680" t="str">
            <v>прямые иностранные инвестиции и кредиты</v>
          </cell>
          <cell r="F680">
            <v>1.5</v>
          </cell>
          <cell r="G680">
            <v>1.5</v>
          </cell>
          <cell r="H680">
            <v>1.5</v>
          </cell>
        </row>
        <row r="681">
          <cell r="E681" t="str">
            <v>кредиты коммерческих банков</v>
          </cell>
          <cell r="F681">
            <v>8.25</v>
          </cell>
          <cell r="G681">
            <v>8.25</v>
          </cell>
          <cell r="H681">
            <v>5.4</v>
          </cell>
          <cell r="I681">
            <v>2.8499999999999996</v>
          </cell>
        </row>
        <row r="682">
          <cell r="A682" t="str">
            <v>Организация производства узлов шасси (оси) для легковых автомобилей ЗАО "ДжиЭм Узбекистан</v>
          </cell>
          <cell r="B682" t="str">
            <v>80 тыс. компл.</v>
          </cell>
          <cell r="C682" t="str">
            <v>2014-2016 гг.</v>
          </cell>
          <cell r="D682" t="str">
            <v>не требуется</v>
          </cell>
          <cell r="E682" t="str">
            <v>Всего</v>
          </cell>
          <cell r="F682">
            <v>5.3000000000000007</v>
          </cell>
          <cell r="G682">
            <v>5.3000000000000007</v>
          </cell>
          <cell r="H682">
            <v>2.27</v>
          </cell>
          <cell r="I682">
            <v>3.0300000000000002</v>
          </cell>
          <cell r="O682" t="str">
            <v>ПТЭО проекта на стадии разработки</v>
          </cell>
          <cell r="P682" t="str">
            <v>Постановления Президента Республики Узбекистан от 17.11.2014 г. №ПП-2264Письмо АК "Узавтосаноат"от 05.06.2014 г. №13/04-35-1359</v>
          </cell>
        </row>
        <row r="683">
          <cell r="E683" t="str">
            <v>собственные средства</v>
          </cell>
          <cell r="F683">
            <v>3.7</v>
          </cell>
          <cell r="G683">
            <v>3.7</v>
          </cell>
          <cell r="H683">
            <v>0.91</v>
          </cell>
          <cell r="I683">
            <v>2.79</v>
          </cell>
        </row>
        <row r="684">
          <cell r="E684" t="str">
            <v>прямые иностранные инвестиции и кредиты</v>
          </cell>
          <cell r="F684">
            <v>0.4</v>
          </cell>
          <cell r="G684">
            <v>0.4</v>
          </cell>
          <cell r="H684">
            <v>0.4</v>
          </cell>
        </row>
        <row r="685">
          <cell r="E685" t="str">
            <v>кредиты коммерческих банков</v>
          </cell>
          <cell r="F685">
            <v>1.2000000000000002</v>
          </cell>
          <cell r="G685">
            <v>1.2</v>
          </cell>
          <cell r="H685">
            <v>0.96</v>
          </cell>
          <cell r="I685">
            <v>0.24</v>
          </cell>
        </row>
        <row r="686">
          <cell r="A686" t="str">
            <v>Оснащение автомобилей ЗАО "ДжиЭм Узбекистан" системой Эра Глонасс</v>
          </cell>
          <cell r="B686" t="str">
            <v>53,2 тыс. компл.</v>
          </cell>
          <cell r="C686" t="str">
            <v>2014-2017 гг.</v>
          </cell>
          <cell r="D686" t="str">
            <v>не требуется</v>
          </cell>
          <cell r="E686" t="str">
            <v>Всего</v>
          </cell>
          <cell r="F686">
            <v>7.79</v>
          </cell>
          <cell r="G686">
            <v>4.95</v>
          </cell>
          <cell r="H686">
            <v>2.48</v>
          </cell>
          <cell r="I686">
            <v>2.4699999999999998</v>
          </cell>
          <cell r="O686" t="str">
            <v>Бизнес-план проекта на стадии разработки</v>
          </cell>
          <cell r="P686" t="str">
            <v>Постановления Президента Республики Узбекистан от 17.11.2014 г. №ПП-2264Письмо АК "Узавтосаноат"от 05.06.2014 г. №13/04-35-1359</v>
          </cell>
        </row>
        <row r="687">
          <cell r="E687" t="str">
            <v>собственные средства</v>
          </cell>
          <cell r="F687">
            <v>7.17</v>
          </cell>
          <cell r="G687">
            <v>4.33</v>
          </cell>
          <cell r="H687">
            <v>1.86</v>
          </cell>
          <cell r="I687">
            <v>2.4699999999999998</v>
          </cell>
        </row>
        <row r="688">
          <cell r="E688" t="str">
            <v>прямые иностранные инвестиции и кредиты</v>
          </cell>
          <cell r="F688">
            <v>0.62</v>
          </cell>
          <cell r="G688">
            <v>0.62</v>
          </cell>
          <cell r="H688">
            <v>0.62</v>
          </cell>
          <cell r="I688">
            <v>0</v>
          </cell>
        </row>
        <row r="689">
          <cell r="A689" t="str">
            <v>Организация производства статоров для а/м ЗАО "ДжиЭм Узбекистан" на территории СИЭЗ "Навои"</v>
          </cell>
          <cell r="B689" t="str">
            <v>200 тыс. шт.</v>
          </cell>
          <cell r="C689" t="str">
            <v>2014-2015 гг.</v>
          </cell>
          <cell r="D689" t="str">
            <v>не требуется</v>
          </cell>
          <cell r="E689" t="str">
            <v>Всего</v>
          </cell>
          <cell r="F689">
            <v>2</v>
          </cell>
          <cell r="G689">
            <v>2</v>
          </cell>
          <cell r="H689">
            <v>2</v>
          </cell>
          <cell r="I689">
            <v>0</v>
          </cell>
          <cell r="O689" t="str">
            <v>Бизнес-план проекта на стадии разработки</v>
          </cell>
          <cell r="P689" t="str">
            <v>Постановления Президента Республики Узбекистан от 17.11.2014 г. №ПП-2264Протокол Межведомственного совета №115 от 27.12.2013г.</v>
          </cell>
        </row>
        <row r="690">
          <cell r="E690" t="str">
            <v>кредиты коммерческих банков</v>
          </cell>
          <cell r="F690">
            <v>2</v>
          </cell>
          <cell r="G690">
            <v>2</v>
          </cell>
          <cell r="H690">
            <v>2</v>
          </cell>
        </row>
        <row r="691">
          <cell r="A691" t="str">
            <v>Организация производства аккумляторных батарей (стационарных, вагонных, тяговых) на территории СИЗ "Джизак"</v>
          </cell>
          <cell r="B691" t="str">
            <v>220,0 тыс.шт.</v>
          </cell>
          <cell r="C691" t="str">
            <v>2016-2018 гг.</v>
          </cell>
          <cell r="D691" t="str">
            <v>не требуется</v>
          </cell>
          <cell r="E691" t="str">
            <v>Всего</v>
          </cell>
          <cell r="F691">
            <v>25.700000000000003</v>
          </cell>
          <cell r="G691">
            <v>25.700000000000003</v>
          </cell>
          <cell r="H691">
            <v>0</v>
          </cell>
          <cell r="I691">
            <v>8.1300000000000008</v>
          </cell>
          <cell r="J691">
            <v>12.55</v>
          </cell>
          <cell r="K691">
            <v>5.0200000000000005</v>
          </cell>
          <cell r="L691">
            <v>0</v>
          </cell>
          <cell r="O691" t="str">
            <v>Требуется разработка ПТЭО/бизнес-плана проекта</v>
          </cell>
          <cell r="P691" t="str">
            <v>Протокол №3 Административного совета СИЗ "Джизак" от 06.09.2013 г.Протокол Межведомственного совета №115 от 27.12.2013г.</v>
          </cell>
        </row>
        <row r="692">
          <cell r="E692" t="str">
            <v>собственные средства</v>
          </cell>
          <cell r="F692">
            <v>0.6</v>
          </cell>
          <cell r="G692">
            <v>0.6</v>
          </cell>
          <cell r="I692">
            <v>0.6</v>
          </cell>
        </row>
        <row r="693">
          <cell r="E693" t="str">
            <v>кредиты коммерческих банков</v>
          </cell>
          <cell r="F693">
            <v>25.1</v>
          </cell>
          <cell r="G693">
            <v>25.1</v>
          </cell>
          <cell r="I693">
            <v>7.53</v>
          </cell>
          <cell r="J693">
            <v>12.55</v>
          </cell>
          <cell r="K693">
            <v>5.0200000000000005</v>
          </cell>
        </row>
        <row r="694">
          <cell r="A694" t="str">
            <v>Организация производства элементов питания для бытовых нужд, ОАО "ДАЗ" в СИЗ "Джизак"</v>
          </cell>
          <cell r="B694" t="str">
            <v>90 млн. шт.</v>
          </cell>
          <cell r="C694" t="str">
            <v>2014-2016 гг.</v>
          </cell>
          <cell r="D694" t="str">
            <v>не требуется</v>
          </cell>
          <cell r="E694" t="str">
            <v>Всего</v>
          </cell>
          <cell r="F694">
            <v>22.400000000000002</v>
          </cell>
          <cell r="G694">
            <v>22.1</v>
          </cell>
          <cell r="H694">
            <v>2.5</v>
          </cell>
          <cell r="I694">
            <v>19.600000000000001</v>
          </cell>
          <cell r="J694">
            <v>0</v>
          </cell>
          <cell r="O694" t="str">
            <v>ПТЭО проекта на стадии разработки</v>
          </cell>
          <cell r="P694" t="str">
            <v>Постановления Президента Республики Узбекистан от 17.11.2014 г. №ПП-2264Протокол Межведомственного совета №115 от 27.12.2013г.</v>
          </cell>
        </row>
        <row r="695">
          <cell r="E695" t="str">
            <v>собственные средства</v>
          </cell>
          <cell r="F695">
            <v>0.6</v>
          </cell>
          <cell r="G695">
            <v>0.6</v>
          </cell>
          <cell r="H695">
            <v>0.3</v>
          </cell>
          <cell r="I695">
            <v>0.3</v>
          </cell>
        </row>
        <row r="696">
          <cell r="E696" t="str">
            <v>кредиты коммерческих банков</v>
          </cell>
          <cell r="F696">
            <v>21.8</v>
          </cell>
          <cell r="G696">
            <v>21.5</v>
          </cell>
          <cell r="H696">
            <v>2.2000000000000002</v>
          </cell>
          <cell r="I696">
            <v>19.3</v>
          </cell>
        </row>
        <row r="697">
          <cell r="A697" t="str">
            <v>Организация серийного производства легковых автомобилей модели "Т250" на ЗАО "ДжиЭм Узбекистан</v>
          </cell>
          <cell r="B697" t="str">
            <v>73,6 тыс. авто.</v>
          </cell>
          <cell r="C697" t="str">
            <v>2014-2017 гг.</v>
          </cell>
          <cell r="D697" t="str">
            <v>не требуется</v>
          </cell>
          <cell r="E697" t="str">
            <v>Всего</v>
          </cell>
          <cell r="F697">
            <v>104.24</v>
          </cell>
          <cell r="G697">
            <v>97.74</v>
          </cell>
          <cell r="H697">
            <v>30</v>
          </cell>
          <cell r="I697">
            <v>38.58</v>
          </cell>
          <cell r="J697">
            <v>29.16</v>
          </cell>
          <cell r="O697" t="str">
            <v>Бизнес-план проекта на стадии разработки</v>
          </cell>
          <cell r="P697" t="str">
            <v>Постановления Президента Республики Узбекистан от 17.11.2014 г. №ПП-2264Письмо АК "Узавтосаноат"от 05.06.2014 г. №13/04-35-1359</v>
          </cell>
        </row>
        <row r="698">
          <cell r="E698" t="str">
            <v>собственные средства</v>
          </cell>
          <cell r="F698">
            <v>104.24</v>
          </cell>
          <cell r="G698">
            <v>97.74</v>
          </cell>
          <cell r="H698">
            <v>30</v>
          </cell>
          <cell r="I698">
            <v>38.58</v>
          </cell>
          <cell r="J698">
            <v>29.16</v>
          </cell>
        </row>
        <row r="699">
          <cell r="A699" t="str">
            <v>Организация производства штампосварных деталей для модели автомобиля Дамас</v>
          </cell>
          <cell r="B699" t="str">
            <v>40 тыс. компл.</v>
          </cell>
          <cell r="C699" t="str">
            <v>2016-2018 гг.</v>
          </cell>
          <cell r="D699" t="str">
            <v>не требуется</v>
          </cell>
          <cell r="E699" t="str">
            <v>Всего</v>
          </cell>
          <cell r="F699">
            <v>30</v>
          </cell>
          <cell r="G699">
            <v>30</v>
          </cell>
          <cell r="H699">
            <v>0</v>
          </cell>
          <cell r="I699">
            <v>6</v>
          </cell>
          <cell r="J699">
            <v>18.5</v>
          </cell>
          <cell r="K699">
            <v>5.5</v>
          </cell>
          <cell r="O699" t="str">
            <v>Требуется разработка ПТЭО/бизнес-плана проекта</v>
          </cell>
          <cell r="P699" t="str">
            <v>Письмо АК "Узавтосаноат"от 05.06.2014 г. №13/04-35-1359</v>
          </cell>
        </row>
        <row r="700">
          <cell r="E700" t="str">
            <v>собственные средства</v>
          </cell>
          <cell r="F700">
            <v>7.5</v>
          </cell>
          <cell r="G700">
            <v>7.5</v>
          </cell>
          <cell r="I700">
            <v>3</v>
          </cell>
          <cell r="J700">
            <v>4.5</v>
          </cell>
        </row>
        <row r="701">
          <cell r="E701" t="str">
            <v>кредиты коммерческих банков</v>
          </cell>
          <cell r="F701">
            <v>22.5</v>
          </cell>
          <cell r="G701">
            <v>22.5</v>
          </cell>
          <cell r="I701">
            <v>3</v>
          </cell>
          <cell r="J701">
            <v>14</v>
          </cell>
          <cell r="K701">
            <v>5.5</v>
          </cell>
        </row>
        <row r="702">
          <cell r="A702" t="str">
            <v>Организация производства элементов тормозных систем</v>
          </cell>
          <cell r="B702" t="str">
            <v>определяется</v>
          </cell>
          <cell r="C702" t="str">
            <v>2016-2018 гг.</v>
          </cell>
          <cell r="D702" t="str">
            <v>не требуется</v>
          </cell>
          <cell r="E702" t="str">
            <v>Всего</v>
          </cell>
          <cell r="F702">
            <v>25</v>
          </cell>
          <cell r="G702">
            <v>25</v>
          </cell>
          <cell r="H702">
            <v>0</v>
          </cell>
          <cell r="I702">
            <v>1</v>
          </cell>
          <cell r="J702">
            <v>6.5</v>
          </cell>
          <cell r="K702">
            <v>17.5</v>
          </cell>
          <cell r="L702">
            <v>0</v>
          </cell>
          <cell r="O702" t="str">
            <v>Требуется разработка ПТЭО/бизнес-плана проекта</v>
          </cell>
          <cell r="P702" t="str">
            <v>Протокол Межведомственного совета №115 от 27.12.2013г.</v>
          </cell>
        </row>
        <row r="703">
          <cell r="E703" t="str">
            <v>собственные средства</v>
          </cell>
          <cell r="F703">
            <v>25</v>
          </cell>
          <cell r="G703">
            <v>25</v>
          </cell>
          <cell r="I703">
            <v>1</v>
          </cell>
          <cell r="J703">
            <v>6.5</v>
          </cell>
          <cell r="K703">
            <v>17.5</v>
          </cell>
        </row>
        <row r="704">
          <cell r="A704" t="str">
            <v>Организация производства пластмассовых деталей для автомобилей Джентра, Спарк, Кобальт и T250</v>
          </cell>
          <cell r="B704" t="str">
            <v>242 тыс. компл.</v>
          </cell>
          <cell r="C704" t="str">
            <v>2017-2018 гг.</v>
          </cell>
          <cell r="D704" t="str">
            <v>не требуется</v>
          </cell>
          <cell r="E704" t="str">
            <v>Всего</v>
          </cell>
          <cell r="F704">
            <v>21.509999999999998</v>
          </cell>
          <cell r="G704">
            <v>21.509999999999998</v>
          </cell>
          <cell r="H704">
            <v>0</v>
          </cell>
          <cell r="I704">
            <v>0</v>
          </cell>
          <cell r="J704">
            <v>6.47</v>
          </cell>
          <cell r="K704">
            <v>15.04</v>
          </cell>
          <cell r="O704" t="str">
            <v>требуется разработка БП/ПТЭО проекта</v>
          </cell>
          <cell r="P704" t="str">
            <v>Письмо АК "Узавтосаноат"от 05.06.2014 г. №13/04-35-1359</v>
          </cell>
        </row>
        <row r="705">
          <cell r="E705" t="str">
            <v>собственные средства</v>
          </cell>
          <cell r="F705">
            <v>5.38</v>
          </cell>
          <cell r="G705">
            <v>5.38</v>
          </cell>
          <cell r="J705">
            <v>1.62</v>
          </cell>
          <cell r="K705">
            <v>3.76</v>
          </cell>
        </row>
        <row r="706">
          <cell r="E706" t="str">
            <v>кредиты коммерческих банков</v>
          </cell>
          <cell r="F706">
            <v>16.13</v>
          </cell>
          <cell r="G706">
            <v>16.13</v>
          </cell>
          <cell r="J706">
            <v>4.8499999999999996</v>
          </cell>
          <cell r="K706">
            <v>11.28</v>
          </cell>
        </row>
        <row r="707">
          <cell r="A707" t="str">
            <v>Организация производства рулевых колес для автомобилей Джентра, Спарк, Кобальт и T250</v>
          </cell>
          <cell r="B707" t="str">
            <v>242 тыс. компл.</v>
          </cell>
          <cell r="C707" t="str">
            <v>2017-2018 гг.</v>
          </cell>
          <cell r="D707" t="str">
            <v>не требуется</v>
          </cell>
          <cell r="E707" t="str">
            <v>Всего</v>
          </cell>
          <cell r="F707">
            <v>5.5</v>
          </cell>
          <cell r="G707">
            <v>5.5</v>
          </cell>
          <cell r="H707">
            <v>0</v>
          </cell>
          <cell r="I707">
            <v>0</v>
          </cell>
          <cell r="J707">
            <v>1.65</v>
          </cell>
          <cell r="K707">
            <v>3.85</v>
          </cell>
          <cell r="O707" t="str">
            <v>Требуется разработка ПТЭО/бизнес-плана проекта</v>
          </cell>
          <cell r="P707" t="str">
            <v>Письмо АК "Узавтосаноат"от 05.06.2014 г. №13/04-35-1359</v>
          </cell>
        </row>
        <row r="708">
          <cell r="E708" t="str">
            <v>собственные средства</v>
          </cell>
          <cell r="F708">
            <v>1.375</v>
          </cell>
          <cell r="G708">
            <v>1.375</v>
          </cell>
          <cell r="J708">
            <v>0.41249999999999998</v>
          </cell>
          <cell r="K708">
            <v>0.96250000000000002</v>
          </cell>
        </row>
        <row r="709">
          <cell r="E709" t="str">
            <v>кредиты коммерческих банков</v>
          </cell>
          <cell r="F709">
            <v>4.125</v>
          </cell>
          <cell r="G709">
            <v>4.125</v>
          </cell>
          <cell r="J709">
            <v>1.2375</v>
          </cell>
          <cell r="K709">
            <v>2.8875000000000002</v>
          </cell>
        </row>
        <row r="710">
          <cell r="A710" t="str">
            <v>Организация производства  амортизаторов и рулевых механизмов для автомобилей</v>
          </cell>
          <cell r="B710" t="str">
            <v>217 тыс. компл.</v>
          </cell>
          <cell r="C710" t="str">
            <v>2017-2018 гг.</v>
          </cell>
          <cell r="D710" t="str">
            <v>не требуется</v>
          </cell>
          <cell r="E710" t="str">
            <v>Всего</v>
          </cell>
          <cell r="F710">
            <v>20</v>
          </cell>
          <cell r="G710">
            <v>20</v>
          </cell>
          <cell r="H710">
            <v>0</v>
          </cell>
          <cell r="I710">
            <v>0</v>
          </cell>
          <cell r="J710">
            <v>6</v>
          </cell>
          <cell r="K710">
            <v>14</v>
          </cell>
          <cell r="O710" t="str">
            <v>Требуется разработка ПТЭО/бизнес-плана проекта</v>
          </cell>
          <cell r="P710" t="str">
            <v>Письмо АК "Узавтосаноат"от 05.06.2014 г. №13/04-35-1359</v>
          </cell>
        </row>
        <row r="711">
          <cell r="E711" t="str">
            <v>собственные средства</v>
          </cell>
          <cell r="F711">
            <v>5</v>
          </cell>
          <cell r="G711">
            <v>5</v>
          </cell>
          <cell r="J711">
            <v>1.5</v>
          </cell>
          <cell r="K711">
            <v>3.5</v>
          </cell>
        </row>
        <row r="712">
          <cell r="E712" t="str">
            <v>кредиты коммерческих банков</v>
          </cell>
          <cell r="F712">
            <v>15</v>
          </cell>
          <cell r="G712">
            <v>15</v>
          </cell>
          <cell r="J712">
            <v>4.5</v>
          </cell>
          <cell r="K712">
            <v>10.5</v>
          </cell>
        </row>
        <row r="713">
          <cell r="A713" t="str">
            <v>Организация производства электрических переключателей для автомобилей</v>
          </cell>
          <cell r="B713" t="str">
            <v>297 тыс. компл.</v>
          </cell>
          <cell r="C713" t="str">
            <v>2017-2018 гг.</v>
          </cell>
          <cell r="D713" t="str">
            <v>не требуется</v>
          </cell>
          <cell r="E713" t="str">
            <v>Всего</v>
          </cell>
          <cell r="F713">
            <v>3.85</v>
          </cell>
          <cell r="G713">
            <v>3.85</v>
          </cell>
          <cell r="H713">
            <v>0</v>
          </cell>
          <cell r="I713">
            <v>0</v>
          </cell>
          <cell r="J713">
            <v>1.155</v>
          </cell>
          <cell r="K713">
            <v>2.6950000000000003</v>
          </cell>
          <cell r="O713" t="str">
            <v>Требуется разработка ПТЭО/бизнес-плана проекта</v>
          </cell>
          <cell r="P713" t="str">
            <v>Письмо АК "Узавтосаноат"от 05.06.2014 г. №13/04-35-1359</v>
          </cell>
        </row>
        <row r="714">
          <cell r="E714" t="str">
            <v>собственные средства</v>
          </cell>
          <cell r="F714">
            <v>0.96250000000000002</v>
          </cell>
          <cell r="G714">
            <v>0.96250000000000002</v>
          </cell>
          <cell r="J714">
            <v>0.28875000000000001</v>
          </cell>
          <cell r="K714">
            <v>0.67374999999999996</v>
          </cell>
        </row>
        <row r="715">
          <cell r="E715" t="str">
            <v>кредиты коммерческих банков</v>
          </cell>
          <cell r="F715">
            <v>2.8875000000000002</v>
          </cell>
          <cell r="G715">
            <v>2.8875000000000002</v>
          </cell>
          <cell r="J715">
            <v>0.86624999999999996</v>
          </cell>
          <cell r="K715">
            <v>2.0212500000000002</v>
          </cell>
        </row>
        <row r="716">
          <cell r="A716" t="str">
            <v>Организация производства экструзии профилей резиновых уплотнителей</v>
          </cell>
          <cell r="B716" t="str">
            <v>217 тыс. компл.</v>
          </cell>
          <cell r="C716" t="str">
            <v>2017-2018 гг.</v>
          </cell>
          <cell r="D716" t="str">
            <v>не требуется</v>
          </cell>
          <cell r="E716" t="str">
            <v>Всего</v>
          </cell>
          <cell r="F716">
            <v>6</v>
          </cell>
          <cell r="G716">
            <v>6</v>
          </cell>
          <cell r="H716">
            <v>0</v>
          </cell>
          <cell r="I716">
            <v>0</v>
          </cell>
          <cell r="J716">
            <v>2.4000000000000004</v>
          </cell>
          <cell r="K716">
            <v>3.5999999999999996</v>
          </cell>
          <cell r="O716" t="str">
            <v>требуется разработка БП/ПТЭО проекта</v>
          </cell>
          <cell r="P716" t="str">
            <v>Письмо АК "Узавтосаноат"от 05.06.2014 г. №13/04-35-1359</v>
          </cell>
        </row>
        <row r="717">
          <cell r="E717" t="str">
            <v>собственные средства</v>
          </cell>
          <cell r="F717">
            <v>2</v>
          </cell>
          <cell r="G717">
            <v>2</v>
          </cell>
          <cell r="J717">
            <v>0.8</v>
          </cell>
          <cell r="K717">
            <v>1.2</v>
          </cell>
        </row>
        <row r="718">
          <cell r="E718" t="str">
            <v>кредиты коммерческих банков</v>
          </cell>
          <cell r="F718">
            <v>4</v>
          </cell>
          <cell r="G718">
            <v>4</v>
          </cell>
          <cell r="J718">
            <v>1.6</v>
          </cell>
          <cell r="K718">
            <v>2.4</v>
          </cell>
        </row>
        <row r="719">
          <cell r="A719" t="str">
            <v>Организация производства педалей в сборе для автомобилей Спарк и Кобальт</v>
          </cell>
          <cell r="B719" t="str">
            <v>115 тыс. компл.</v>
          </cell>
          <cell r="C719" t="str">
            <v>2017-2018 гг.</v>
          </cell>
          <cell r="D719" t="str">
            <v>не требуется</v>
          </cell>
          <cell r="E719" t="str">
            <v>Всего</v>
          </cell>
          <cell r="F719">
            <v>5</v>
          </cell>
          <cell r="G719">
            <v>5</v>
          </cell>
          <cell r="H719">
            <v>0</v>
          </cell>
          <cell r="I719">
            <v>0</v>
          </cell>
          <cell r="J719">
            <v>2</v>
          </cell>
          <cell r="K719">
            <v>3</v>
          </cell>
          <cell r="O719" t="str">
            <v>Требуется разработка ПТЭО/бизнес-плана проекта</v>
          </cell>
          <cell r="P719" t="str">
            <v>Письмо АК "Узавтосаноат"от 05.06.2014 г. №13/04-35-1359</v>
          </cell>
        </row>
        <row r="720">
          <cell r="E720" t="str">
            <v>собственные средства</v>
          </cell>
          <cell r="F720">
            <v>2</v>
          </cell>
          <cell r="G720">
            <v>2</v>
          </cell>
          <cell r="J720">
            <v>0.8</v>
          </cell>
          <cell r="K720">
            <v>1.2</v>
          </cell>
        </row>
        <row r="721">
          <cell r="E721" t="str">
            <v>кредиты коммерческих банков</v>
          </cell>
          <cell r="F721">
            <v>3</v>
          </cell>
          <cell r="G721">
            <v>3</v>
          </cell>
          <cell r="J721">
            <v>1.2000000000000002</v>
          </cell>
          <cell r="K721">
            <v>1.7999999999999998</v>
          </cell>
        </row>
        <row r="722">
          <cell r="A722" t="str">
            <v>Организация производства пружины подвески для автомобилей</v>
          </cell>
          <cell r="B722" t="str">
            <v>297 тыс. компл.</v>
          </cell>
          <cell r="C722" t="str">
            <v>2018-2019 гг.</v>
          </cell>
          <cell r="D722" t="str">
            <v>не требуется</v>
          </cell>
          <cell r="E722" t="str">
            <v>Всего</v>
          </cell>
          <cell r="F722">
            <v>3</v>
          </cell>
          <cell r="G722">
            <v>3</v>
          </cell>
          <cell r="H722">
            <v>0</v>
          </cell>
          <cell r="I722">
            <v>0</v>
          </cell>
          <cell r="J722">
            <v>0</v>
          </cell>
          <cell r="K722">
            <v>1.2000000000000002</v>
          </cell>
          <cell r="L722">
            <v>1.7999999999999998</v>
          </cell>
          <cell r="O722" t="str">
            <v>Требуется разработка ПТЭО/бизнес-плана проекта</v>
          </cell>
          <cell r="P722" t="str">
            <v>Письмо АК "Узавтосаноат"от 05.06.2014 г. №13/04-35-1359</v>
          </cell>
        </row>
        <row r="723">
          <cell r="E723" t="str">
            <v>собственные средства</v>
          </cell>
          <cell r="F723">
            <v>0.75</v>
          </cell>
          <cell r="G723">
            <v>0.75</v>
          </cell>
          <cell r="K723">
            <v>0.30000000000000004</v>
          </cell>
          <cell r="L723">
            <v>0.44999999999999996</v>
          </cell>
        </row>
        <row r="724">
          <cell r="E724" t="str">
            <v>кредиты коммерческих банков</v>
          </cell>
          <cell r="F724">
            <v>2.25</v>
          </cell>
          <cell r="G724">
            <v>2.25</v>
          </cell>
          <cell r="K724">
            <v>0.9</v>
          </cell>
          <cell r="L724">
            <v>1.3499999999999999</v>
          </cell>
        </row>
        <row r="725">
          <cell r="A725" t="str">
            <v>Организация производства  ремней безопасности для автомобилей</v>
          </cell>
          <cell r="B725" t="str">
            <v>217 тыс. компл.</v>
          </cell>
          <cell r="C725" t="str">
            <v>2019-2020 гг.</v>
          </cell>
          <cell r="D725" t="str">
            <v>не требуется</v>
          </cell>
          <cell r="E725" t="str">
            <v>Всего</v>
          </cell>
          <cell r="F725">
            <v>10</v>
          </cell>
          <cell r="G725">
            <v>10</v>
          </cell>
          <cell r="H725">
            <v>0</v>
          </cell>
          <cell r="I725">
            <v>0</v>
          </cell>
          <cell r="J725">
            <v>0</v>
          </cell>
          <cell r="K725">
            <v>0</v>
          </cell>
          <cell r="L725">
            <v>3</v>
          </cell>
          <cell r="M725">
            <v>7</v>
          </cell>
          <cell r="O725" t="str">
            <v>Требуется разработка ПТЭО/бизнес-плана проекта</v>
          </cell>
          <cell r="P725" t="str">
            <v>Письмо АК "Узавтосаноат"от 05.06.2014 г. №13/04-35-1359</v>
          </cell>
        </row>
        <row r="726">
          <cell r="E726" t="str">
            <v>собственные средства</v>
          </cell>
          <cell r="F726">
            <v>2.5</v>
          </cell>
          <cell r="G726">
            <v>2.5</v>
          </cell>
          <cell r="L726">
            <v>0.75</v>
          </cell>
          <cell r="M726">
            <v>1.75</v>
          </cell>
        </row>
        <row r="727">
          <cell r="E727" t="str">
            <v>кредиты коммерческих банков</v>
          </cell>
          <cell r="F727">
            <v>7.5</v>
          </cell>
          <cell r="G727">
            <v>7.5</v>
          </cell>
          <cell r="L727">
            <v>2.25</v>
          </cell>
          <cell r="M727">
            <v>5.25</v>
          </cell>
        </row>
        <row r="728">
          <cell r="A728" t="str">
            <v>Организация производства полуосей для автомобилей</v>
          </cell>
          <cell r="B728" t="str">
            <v>297 тыс. компл.</v>
          </cell>
          <cell r="C728" t="str">
            <v>2019-2020 гг.</v>
          </cell>
          <cell r="D728" t="str">
            <v>не требуется</v>
          </cell>
          <cell r="E728" t="str">
            <v>Всего</v>
          </cell>
          <cell r="F728">
            <v>14</v>
          </cell>
          <cell r="G728">
            <v>14</v>
          </cell>
          <cell r="H728">
            <v>0</v>
          </cell>
          <cell r="I728">
            <v>0</v>
          </cell>
          <cell r="J728">
            <v>0</v>
          </cell>
          <cell r="K728">
            <v>0</v>
          </cell>
          <cell r="L728">
            <v>8.2000000000000011</v>
          </cell>
          <cell r="M728">
            <v>5.8</v>
          </cell>
          <cell r="O728" t="str">
            <v>Требуется разработка ПТЭО/бизнес-плана проекта</v>
          </cell>
          <cell r="P728" t="str">
            <v>Письмо АК "Узавтосаноат"от 05.06.2014 г. №13/04-35-1359</v>
          </cell>
        </row>
        <row r="729">
          <cell r="E729" t="str">
            <v>собственные средства</v>
          </cell>
          <cell r="F729">
            <v>3.5</v>
          </cell>
          <cell r="G729">
            <v>3.5</v>
          </cell>
          <cell r="L729">
            <v>1.05</v>
          </cell>
          <cell r="M729">
            <v>2.4499999999999997</v>
          </cell>
        </row>
        <row r="730">
          <cell r="E730" t="str">
            <v>кредиты коммерческих банков</v>
          </cell>
          <cell r="F730">
            <v>10.5</v>
          </cell>
          <cell r="G730">
            <v>10.5</v>
          </cell>
          <cell r="L730">
            <v>7.15</v>
          </cell>
          <cell r="M730">
            <v>3.35</v>
          </cell>
        </row>
        <row r="731">
          <cell r="A731" t="str">
            <v>Модернизация действующих предприятий локализации под выпуск комплектующих частей новой модели Т250, ЗАО "ДжиЭм Узбекистан"</v>
          </cell>
          <cell r="B731" t="str">
            <v>модернизация</v>
          </cell>
          <cell r="C731" t="str">
            <v>2016-2018 гг.</v>
          </cell>
          <cell r="D731" t="str">
            <v>не требуется</v>
          </cell>
          <cell r="E731" t="str">
            <v>Всего</v>
          </cell>
          <cell r="F731">
            <v>48</v>
          </cell>
          <cell r="G731">
            <v>48</v>
          </cell>
          <cell r="H731">
            <v>0</v>
          </cell>
          <cell r="I731">
            <v>5</v>
          </cell>
          <cell r="J731">
            <v>33</v>
          </cell>
          <cell r="K731">
            <v>10</v>
          </cell>
          <cell r="L731">
            <v>0</v>
          </cell>
          <cell r="M731">
            <v>0</v>
          </cell>
          <cell r="O731" t="str">
            <v>Бизнес-план проекта на стадии разработки</v>
          </cell>
          <cell r="P731" t="str">
            <v>Письмо АК "Узавтосаноат"от 05.06.2014 г. №13/04-35-1359</v>
          </cell>
        </row>
        <row r="732">
          <cell r="E732" t="str">
            <v>собственные средства</v>
          </cell>
          <cell r="F732">
            <v>48</v>
          </cell>
          <cell r="G732">
            <v>48</v>
          </cell>
          <cell r="I732">
            <v>5</v>
          </cell>
          <cell r="J732">
            <v>33</v>
          </cell>
          <cell r="K732">
            <v>10</v>
          </cell>
        </row>
        <row r="733">
          <cell r="A733" t="str">
            <v xml:space="preserve">Организация производства электромоторов малой мощности </v>
          </cell>
          <cell r="B733" t="str">
            <v>определяется</v>
          </cell>
          <cell r="C733" t="str">
            <v>2019-2020 гг.</v>
          </cell>
          <cell r="D733" t="str">
            <v>не требуется</v>
          </cell>
          <cell r="E733" t="str">
            <v>Всего</v>
          </cell>
          <cell r="F733">
            <v>10</v>
          </cell>
          <cell r="G733">
            <v>10</v>
          </cell>
          <cell r="H733">
            <v>0</v>
          </cell>
          <cell r="I733">
            <v>0</v>
          </cell>
          <cell r="J733">
            <v>0</v>
          </cell>
          <cell r="K733">
            <v>0</v>
          </cell>
          <cell r="L733">
            <v>3.5</v>
          </cell>
          <cell r="M733">
            <v>6.5</v>
          </cell>
          <cell r="O733" t="str">
            <v>Требуется разработка ПТЭО/бизнес-плана проекта</v>
          </cell>
          <cell r="P733" t="str">
            <v>Письмо АК "Узавтосаноат"от 05.06.2014 г. №13/04-35-1359</v>
          </cell>
        </row>
        <row r="734">
          <cell r="E734" t="str">
            <v>собственные средства</v>
          </cell>
          <cell r="F734">
            <v>5</v>
          </cell>
          <cell r="G734">
            <v>5</v>
          </cell>
          <cell r="L734">
            <v>2</v>
          </cell>
          <cell r="M734">
            <v>3</v>
          </cell>
        </row>
        <row r="735">
          <cell r="E735" t="str">
            <v>кредиты коммерческих банков</v>
          </cell>
          <cell r="F735">
            <v>5</v>
          </cell>
          <cell r="G735">
            <v>5</v>
          </cell>
          <cell r="L735">
            <v>1.5</v>
          </cell>
          <cell r="M735">
            <v>3.5</v>
          </cell>
        </row>
        <row r="736">
          <cell r="A736" t="str">
            <v xml:space="preserve">Создание мощностей по механообработке чугунных изделий </v>
          </cell>
          <cell r="B736" t="str">
            <v>определяется</v>
          </cell>
          <cell r="C736" t="str">
            <v>2018-2020 гг.</v>
          </cell>
          <cell r="D736" t="str">
            <v>не требуется</v>
          </cell>
          <cell r="E736" t="str">
            <v>Всего</v>
          </cell>
          <cell r="F736">
            <v>10</v>
          </cell>
          <cell r="G736">
            <v>25</v>
          </cell>
          <cell r="H736">
            <v>0</v>
          </cell>
          <cell r="I736">
            <v>0</v>
          </cell>
          <cell r="J736">
            <v>0</v>
          </cell>
          <cell r="K736">
            <v>5</v>
          </cell>
          <cell r="L736">
            <v>15</v>
          </cell>
          <cell r="M736">
            <v>5</v>
          </cell>
          <cell r="O736" t="str">
            <v>Требуется разработка ПТЭО/бизнес-плана проекта</v>
          </cell>
          <cell r="P736" t="str">
            <v>Письмо АК "Узавтосаноат"от 05.06.2014 г. №13/04-35-1359</v>
          </cell>
        </row>
        <row r="737">
          <cell r="E737" t="str">
            <v>собственные средства</v>
          </cell>
          <cell r="F737">
            <v>10</v>
          </cell>
          <cell r="G737">
            <v>25</v>
          </cell>
          <cell r="K737">
            <v>5</v>
          </cell>
          <cell r="L737">
            <v>15</v>
          </cell>
          <cell r="M737">
            <v>5</v>
          </cell>
        </row>
        <row r="738">
          <cell r="A738" t="str">
            <v>Ассоциация "Узэлтехсаноат"</v>
          </cell>
        </row>
        <row r="739">
          <cell r="A739" t="str">
            <v>Всего</v>
          </cell>
          <cell r="F739">
            <v>134.6</v>
          </cell>
          <cell r="G739">
            <v>93.38</v>
          </cell>
          <cell r="H739">
            <v>62.73</v>
          </cell>
          <cell r="I739">
            <v>10.700000000000001</v>
          </cell>
          <cell r="J739">
            <v>5.4</v>
          </cell>
          <cell r="K739">
            <v>4.8499999999999996</v>
          </cell>
          <cell r="L739">
            <v>4.8000000000000007</v>
          </cell>
          <cell r="M739">
            <v>4.9000000000000004</v>
          </cell>
        </row>
        <row r="740">
          <cell r="A740" t="str">
            <v>в том числе:</v>
          </cell>
        </row>
        <row r="741">
          <cell r="E741" t="str">
            <v>собственные средства</v>
          </cell>
          <cell r="F741">
            <v>69.88</v>
          </cell>
          <cell r="G741">
            <v>42.089999999999996</v>
          </cell>
          <cell r="H741">
            <v>25.9</v>
          </cell>
          <cell r="I741">
            <v>6.72</v>
          </cell>
          <cell r="J741">
            <v>2.5499999999999998</v>
          </cell>
          <cell r="K741">
            <v>2.4000000000000004</v>
          </cell>
          <cell r="L741">
            <v>2.2199999999999998</v>
          </cell>
          <cell r="M741">
            <v>2.2999999999999998</v>
          </cell>
        </row>
        <row r="742">
          <cell r="E742" t="str">
            <v>кредиты коммерческих банков</v>
          </cell>
          <cell r="F742">
            <v>19.259999999999998</v>
          </cell>
          <cell r="G742">
            <v>19.09</v>
          </cell>
          <cell r="H742">
            <v>15.82</v>
          </cell>
          <cell r="I742">
            <v>1.32</v>
          </cell>
          <cell r="J742">
            <v>0.85</v>
          </cell>
          <cell r="K742">
            <v>0.35</v>
          </cell>
          <cell r="L742">
            <v>0.37</v>
          </cell>
          <cell r="M742">
            <v>0.38</v>
          </cell>
        </row>
        <row r="743">
          <cell r="E743" t="str">
            <v>прямые иностранные инвестиции и кредиты</v>
          </cell>
          <cell r="F743">
            <v>45.460000000000008</v>
          </cell>
          <cell r="G743">
            <v>32.200000000000003</v>
          </cell>
          <cell r="H743">
            <v>21.01</v>
          </cell>
          <cell r="I743">
            <v>2.66</v>
          </cell>
          <cell r="J743">
            <v>2</v>
          </cell>
          <cell r="K743">
            <v>2.1</v>
          </cell>
          <cell r="L743">
            <v>2.21</v>
          </cell>
          <cell r="M743">
            <v>2.2199999999999998</v>
          </cell>
        </row>
        <row r="744">
          <cell r="A744" t="str">
            <v>новое строительство</v>
          </cell>
          <cell r="F744">
            <v>21.1</v>
          </cell>
          <cell r="G744">
            <v>17.100000000000001</v>
          </cell>
          <cell r="H744">
            <v>17.100000000000001</v>
          </cell>
          <cell r="I744">
            <v>0</v>
          </cell>
          <cell r="J744">
            <v>0</v>
          </cell>
          <cell r="K744">
            <v>0</v>
          </cell>
          <cell r="L744">
            <v>0</v>
          </cell>
          <cell r="M744">
            <v>0</v>
          </cell>
        </row>
        <row r="745">
          <cell r="A745" t="str">
            <v>Организация производства глазурованного керамогранита и глазурованной керамической плитки на базе внов создавоемого предприятия на СИЗ «Ангрен»</v>
          </cell>
          <cell r="B745" t="str">
            <v>4,5 млн.кв.м.</v>
          </cell>
          <cell r="C745" t="str">
            <v>2014-2015 гг.</v>
          </cell>
          <cell r="D745" t="str">
            <v xml:space="preserve">Компания «Gulf Cable Trading Company» (КНР) </v>
          </cell>
          <cell r="E745" t="str">
            <v>Всего</v>
          </cell>
          <cell r="F745">
            <v>21.1</v>
          </cell>
          <cell r="G745">
            <v>17.100000000000001</v>
          </cell>
          <cell r="H745">
            <v>17.100000000000001</v>
          </cell>
          <cell r="O745" t="str">
            <v>Имеется разработанный бизнес-план проекта</v>
          </cell>
          <cell r="P745" t="str">
            <v>Постановления Президента Республики Узбекистан от 17.11.2014 г. №ПП-2264Письмо Ассоциации "Узэлтехсаноат" от  26.05.2014г.  №03-642</v>
          </cell>
        </row>
        <row r="746">
          <cell r="E746" t="str">
            <v>прямые иностранные инвестиции и кредиты</v>
          </cell>
          <cell r="F746">
            <v>21.1</v>
          </cell>
          <cell r="G746">
            <v>17.100000000000001</v>
          </cell>
          <cell r="H746">
            <v>17.100000000000001</v>
          </cell>
        </row>
        <row r="747">
          <cell r="A747" t="str">
            <v>модернизация и реконструкция</v>
          </cell>
          <cell r="F747">
            <v>113.5</v>
          </cell>
          <cell r="G747">
            <v>76.279999999999987</v>
          </cell>
          <cell r="H747">
            <v>45.629999999999995</v>
          </cell>
          <cell r="I747">
            <v>10.700000000000001</v>
          </cell>
          <cell r="J747">
            <v>5.4</v>
          </cell>
          <cell r="K747">
            <v>4.8499999999999996</v>
          </cell>
          <cell r="L747">
            <v>4.8000000000000007</v>
          </cell>
          <cell r="M747">
            <v>4.9000000000000004</v>
          </cell>
        </row>
        <row r="748">
          <cell r="A748" t="str">
            <v>Технологическая модернизация кабельно-проводникового производства на СП ОАО "Дойче Кабель Ташкент АГ" и освоение новых видов КПП</v>
          </cell>
          <cell r="B748" t="str">
            <v>освоение новых видов КПП</v>
          </cell>
          <cell r="C748" t="str">
            <v>2011-2015 гг.</v>
          </cell>
          <cell r="D748" t="str">
            <v>не требуется</v>
          </cell>
          <cell r="E748" t="str">
            <v>Всего</v>
          </cell>
          <cell r="F748">
            <v>8.6</v>
          </cell>
          <cell r="G748">
            <v>1.54</v>
          </cell>
          <cell r="H748">
            <v>1.54</v>
          </cell>
          <cell r="O748" t="str">
            <v>Имеется разработанный бизнес-план проекта</v>
          </cell>
          <cell r="P748" t="str">
            <v>Постановление Президента Республики Узбекистан №ПП-2069 от 18.11.2013г. от 17.11.2014 г. №ПП-2264Письмо Ассоциации "Узэлтехсаноат" от 30.07.2013 г. №04-785</v>
          </cell>
        </row>
        <row r="749">
          <cell r="E749" t="str">
            <v>собственные средства</v>
          </cell>
          <cell r="F749">
            <v>8.6</v>
          </cell>
          <cell r="G749">
            <v>1.54</v>
          </cell>
          <cell r="H749">
            <v>1.54</v>
          </cell>
        </row>
        <row r="750">
          <cell r="A750" t="str">
            <v xml:space="preserve">Организация производства скрученных и покрытых проводников на СП ОАО "Дойче кабель АГ Ташкент" </v>
          </cell>
          <cell r="B750" t="str">
            <v>2860 тыс. км</v>
          </cell>
          <cell r="C750" t="str">
            <v>2012-2015 гг.</v>
          </cell>
          <cell r="D750" t="str">
            <v>Компания  "Falk-Porche-Technik GmbH" (Германия)</v>
          </cell>
          <cell r="E750" t="str">
            <v>Всего</v>
          </cell>
          <cell r="F750">
            <v>28</v>
          </cell>
          <cell r="G750">
            <v>7.05</v>
          </cell>
          <cell r="H750">
            <v>7.05</v>
          </cell>
          <cell r="O750" t="str">
            <v>Имеется разработанный бизнес-план проекта</v>
          </cell>
          <cell r="P750" t="str">
            <v>Постановление Президента Республики Узбекистан №ПП-2069 от 18.11.2013г. от 17.11.2014 г. №ПП-2264Письмо Ассоциации "Узэлтехсаноат" от 30.07.2013 г. №04-785</v>
          </cell>
        </row>
        <row r="751">
          <cell r="E751" t="str">
            <v>собственные средства</v>
          </cell>
          <cell r="F751">
            <v>22.4</v>
          </cell>
          <cell r="G751">
            <v>7.05</v>
          </cell>
          <cell r="H751">
            <v>7.05</v>
          </cell>
        </row>
        <row r="752">
          <cell r="E752" t="str">
            <v>прямые иностранные инвестиции и кредиты</v>
          </cell>
          <cell r="F752">
            <v>5.6</v>
          </cell>
          <cell r="H752">
            <v>0</v>
          </cell>
        </row>
        <row r="753">
          <cell r="A753" t="str">
            <v>Технологическое переоснащение и модернизация производства на СП ОАО "Узэлектроаппарат-Электрощит"</v>
          </cell>
          <cell r="B753" t="str">
            <v>расширение выпускаемых видов продукции</v>
          </cell>
          <cell r="C753" t="str">
            <v>2011-2015 гг.</v>
          </cell>
          <cell r="D753" t="str">
            <v>ЗАО "ГК Электрощит-ТМ Самара" (Россия)</v>
          </cell>
          <cell r="E753" t="str">
            <v>Всего</v>
          </cell>
          <cell r="F753">
            <v>10</v>
          </cell>
          <cell r="G753">
            <v>1.94</v>
          </cell>
          <cell r="H753">
            <v>1.94</v>
          </cell>
          <cell r="O753" t="str">
            <v>Имеется разработанный бизнес-план проекта</v>
          </cell>
          <cell r="P753" t="str">
            <v>Постановление Президента Республики Узбекистан от 15.12.2010 г. №ПП-1442,от 17.11.2014 г. №ПП-2264</v>
          </cell>
        </row>
        <row r="754">
          <cell r="E754" t="str">
            <v>собственные средства</v>
          </cell>
          <cell r="F754">
            <v>6.5</v>
          </cell>
          <cell r="G754">
            <v>1.29</v>
          </cell>
          <cell r="H754">
            <v>1.29</v>
          </cell>
        </row>
        <row r="755">
          <cell r="E755" t="str">
            <v>прямые иностранные инвестиции и кредиты</v>
          </cell>
          <cell r="F755">
            <v>3.5</v>
          </cell>
          <cell r="G755">
            <v>0.65</v>
          </cell>
          <cell r="H755">
            <v>0.65</v>
          </cell>
        </row>
        <row r="756">
          <cell r="A756" t="str">
            <v>Техническая и технологическая модернизация, диверсификация производства продукции СП ОАО "Андижанкабель" (Фаза 2)</v>
          </cell>
          <cell r="B756" t="str">
            <v>расширение выпускаемых видов продукции</v>
          </cell>
          <cell r="C756" t="str">
            <v>2014-2016 гг.</v>
          </cell>
          <cell r="D756" t="str">
            <v>ЗАО «Самарская кабельная компания» (Россия)</v>
          </cell>
          <cell r="E756" t="str">
            <v>Всего</v>
          </cell>
          <cell r="F756">
            <v>6.75</v>
          </cell>
          <cell r="G756">
            <v>5.6</v>
          </cell>
          <cell r="H756">
            <v>2.1</v>
          </cell>
          <cell r="I756">
            <v>3.5</v>
          </cell>
          <cell r="O756" t="str">
            <v>Имеется разработанный бизнес-план проекта</v>
          </cell>
          <cell r="P756" t="str">
            <v>Постановление Президента Республики Узбекистан №ПП-2123 от 6.02.2014г. от 17.11.2014 г. №ПП-2264Письмо Ассоциации "Узэлтехсаноат от 30.07.2013 г. №04-785</v>
          </cell>
        </row>
        <row r="757">
          <cell r="E757" t="str">
            <v>собственные средства</v>
          </cell>
          <cell r="F757">
            <v>1.01</v>
          </cell>
          <cell r="G757">
            <v>0.84</v>
          </cell>
          <cell r="H757">
            <v>0.42</v>
          </cell>
          <cell r="I757">
            <v>0.42</v>
          </cell>
        </row>
        <row r="758">
          <cell r="E758" t="str">
            <v>кредиты коммерческих банков</v>
          </cell>
          <cell r="F758">
            <v>1.01</v>
          </cell>
          <cell r="G758">
            <v>0.84</v>
          </cell>
          <cell r="H758">
            <v>0.42</v>
          </cell>
          <cell r="I758">
            <v>0.42</v>
          </cell>
        </row>
        <row r="759">
          <cell r="E759" t="str">
            <v>прямые иностранные инвестиции и кредиты</v>
          </cell>
          <cell r="F759">
            <v>4.7300000000000004</v>
          </cell>
          <cell r="G759">
            <v>3.92</v>
          </cell>
          <cell r="H759">
            <v>1.26</v>
          </cell>
          <cell r="I759">
            <v>2.66</v>
          </cell>
        </row>
        <row r="760">
          <cell r="A760" t="str">
            <v>Организация производства холодильников на базе бездействующих производственных площадей ОАО «Моторный завод»</v>
          </cell>
          <cell r="B760" t="str">
            <v>До 300 тыс. шт.</v>
          </cell>
          <cell r="C760" t="str">
            <v>2015-2016 гг.</v>
          </cell>
          <cell r="D760" t="str">
            <v>Компания "Мидея" (Китай)</v>
          </cell>
          <cell r="E760" t="str">
            <v>Всего</v>
          </cell>
          <cell r="F760">
            <v>8</v>
          </cell>
          <cell r="G760">
            <v>8</v>
          </cell>
          <cell r="H760">
            <v>4.5999999999999996</v>
          </cell>
          <cell r="I760">
            <v>3.4</v>
          </cell>
          <cell r="O760" t="str">
            <v>Имеется разработанный бизнес-план проекта</v>
          </cell>
          <cell r="P760" t="str">
            <v>Постановление Президента Республики Узбекистан №ПП-2123 от 6.02.2014г.от 17.11.2014 г. №ПП-2264</v>
          </cell>
        </row>
        <row r="761">
          <cell r="E761" t="str">
            <v>собственные средства</v>
          </cell>
          <cell r="F761">
            <v>5.6</v>
          </cell>
          <cell r="G761">
            <v>5.6</v>
          </cell>
          <cell r="H761">
            <v>2.6</v>
          </cell>
          <cell r="I761">
            <v>3</v>
          </cell>
        </row>
        <row r="762">
          <cell r="E762" t="str">
            <v>кредиты коммерческих банков</v>
          </cell>
          <cell r="F762">
            <v>2.4</v>
          </cell>
          <cell r="G762">
            <v>2.4</v>
          </cell>
          <cell r="H762">
            <v>2</v>
          </cell>
          <cell r="I762">
            <v>0.4</v>
          </cell>
        </row>
        <row r="763">
          <cell r="A763" t="str">
            <v>Организация производства бытовых газовых и комбинированных плит  на базе бездействующих производственных площадей ОАО «Моторный завод»</v>
          </cell>
          <cell r="B763" t="str">
            <v>До 500 тыс. шт.</v>
          </cell>
          <cell r="C763" t="str">
            <v>2015-2016 гг.</v>
          </cell>
          <cell r="D763" t="str">
            <v>Компания "Чангхонг" (Китай)</v>
          </cell>
          <cell r="E763" t="str">
            <v>Всего</v>
          </cell>
          <cell r="F763">
            <v>4.5</v>
          </cell>
          <cell r="G763">
            <v>4.5</v>
          </cell>
          <cell r="H763">
            <v>3.3</v>
          </cell>
          <cell r="I763">
            <v>1.2</v>
          </cell>
          <cell r="O763" t="str">
            <v>Имеется разработанный бизнес-план проекта</v>
          </cell>
          <cell r="P763" t="str">
            <v>Постановление Президента Республики Узбекистан №ПП-2123 от 6.02.2014г.от 17.11.2014 г. №ПП-2264</v>
          </cell>
        </row>
        <row r="764">
          <cell r="E764" t="str">
            <v>собственные средства</v>
          </cell>
          <cell r="F764">
            <v>3.15</v>
          </cell>
          <cell r="G764">
            <v>3.15</v>
          </cell>
          <cell r="H764">
            <v>1.95</v>
          </cell>
          <cell r="I764">
            <v>1.2</v>
          </cell>
        </row>
        <row r="765">
          <cell r="E765" t="str">
            <v>кредиты коммерческих банков</v>
          </cell>
          <cell r="F765">
            <v>1.35</v>
          </cell>
          <cell r="G765">
            <v>1.35</v>
          </cell>
          <cell r="H765">
            <v>1.35</v>
          </cell>
        </row>
        <row r="766">
          <cell r="A766" t="str">
            <v>Организация производства изделий из алюминия и пластмассы, включая компоненты бытовой техники на базе бездействующих производственных площадей ОАО «Моторный завод»</v>
          </cell>
          <cell r="B766" t="str">
            <v>До 7500 тн.</v>
          </cell>
          <cell r="C766" t="str">
            <v>2015 г.</v>
          </cell>
          <cell r="D766" t="str">
            <v>не требуется</v>
          </cell>
          <cell r="E766" t="str">
            <v>Всего</v>
          </cell>
          <cell r="F766">
            <v>0.9</v>
          </cell>
          <cell r="G766">
            <v>0.9</v>
          </cell>
          <cell r="H766">
            <v>0.9</v>
          </cell>
          <cell r="O766" t="str">
            <v>Имеется разработанный бизнес-план проекта</v>
          </cell>
          <cell r="P766" t="str">
            <v>Постановление Президента Республики Узбекистан №ПП-2123 от 6.02.2014г.от 17.11.2014 г. №ПП-2264</v>
          </cell>
        </row>
        <row r="767">
          <cell r="E767" t="str">
            <v>собственные средства</v>
          </cell>
          <cell r="F767">
            <v>0.45</v>
          </cell>
          <cell r="G767">
            <v>0.45</v>
          </cell>
          <cell r="H767">
            <v>0.45</v>
          </cell>
        </row>
        <row r="768">
          <cell r="E768" t="str">
            <v>кредиты коммерческих банков</v>
          </cell>
          <cell r="F768">
            <v>0.45</v>
          </cell>
          <cell r="G768">
            <v>0.45</v>
          </cell>
          <cell r="H768">
            <v>0.45</v>
          </cell>
        </row>
        <row r="769">
          <cell r="A769" t="str">
            <v>Организация центра логистики электротехнической продукции на базе бездействующих производственных площадей ОАО «Моторный завод»</v>
          </cell>
          <cell r="B769" t="str">
            <v>До 200,0 тыс.тн.</v>
          </cell>
          <cell r="C769" t="str">
            <v>2015 г.</v>
          </cell>
          <cell r="D769" t="str">
            <v>не требуется</v>
          </cell>
          <cell r="E769" t="str">
            <v>Всего</v>
          </cell>
          <cell r="F769">
            <v>1.2</v>
          </cell>
          <cell r="G769">
            <v>1.2</v>
          </cell>
          <cell r="H769">
            <v>1.2</v>
          </cell>
          <cell r="O769" t="str">
            <v>Имеется разработанный бизнес-план проекта</v>
          </cell>
          <cell r="P769" t="str">
            <v>Постановление Президента Республики Узбекистан №ПП-2123 от 6.02.2014г.от 17.11.2014 г. №ПП-2264</v>
          </cell>
        </row>
        <row r="770">
          <cell r="E770" t="str">
            <v>собственные средства</v>
          </cell>
          <cell r="F770">
            <v>0.6</v>
          </cell>
          <cell r="G770">
            <v>0.6</v>
          </cell>
          <cell r="H770">
            <v>0.6</v>
          </cell>
        </row>
        <row r="771">
          <cell r="E771" t="str">
            <v>кредиты коммерческих банков</v>
          </cell>
          <cell r="F771">
            <v>0.6</v>
          </cell>
          <cell r="G771">
            <v>0.6</v>
          </cell>
          <cell r="H771">
            <v>0.6</v>
          </cell>
        </row>
        <row r="772">
          <cell r="A772" t="str">
            <v>Техническая модернизация и освоение новых видов кабельно-проводниковой продукции на ИП ООО "Navoi Cable Connector" (СИЭЗ "Навои")</v>
          </cell>
          <cell r="B772" t="str">
            <v>Расширение и освоение новых видов КПП</v>
          </cell>
          <cell r="C772" t="str">
            <v>2015 г.</v>
          </cell>
          <cell r="D772" t="str">
            <v xml:space="preserve">Компания «Gulf Cable Trading Company» (КНР) </v>
          </cell>
          <cell r="E772" t="str">
            <v>Всего</v>
          </cell>
          <cell r="F772">
            <v>2</v>
          </cell>
          <cell r="G772">
            <v>2</v>
          </cell>
          <cell r="H772">
            <v>2</v>
          </cell>
          <cell r="O772" t="str">
            <v>Имеется разработанный бизнес-план проекта</v>
          </cell>
          <cell r="P772" t="str">
            <v>Постановления Президента Республики Узбекистан от 17.11.2014 г. №ПП-2264Письмо Ассоциации "Узэлтехсаноат" от  26.05.2014г.  №03-642</v>
          </cell>
        </row>
        <row r="773">
          <cell r="E773" t="str">
            <v>прямые иностранные инвестиции и кредиты</v>
          </cell>
          <cell r="F773">
            <v>2</v>
          </cell>
          <cell r="G773">
            <v>2</v>
          </cell>
          <cell r="H773">
            <v>2</v>
          </cell>
        </row>
        <row r="774">
          <cell r="A774" t="str">
            <v>Модернизация, техническое и технологическое перевооружение хрустального производства и создание новых производств на ООО «Оникс Ташкент»</v>
          </cell>
          <cell r="B774" t="str">
            <v>модернизация и освоение новых видов КПП</v>
          </cell>
          <cell r="C774" t="str">
            <v>2014-2015 гг.</v>
          </cell>
          <cell r="D774" t="str">
            <v>не требуется</v>
          </cell>
          <cell r="E774" t="str">
            <v>Всего</v>
          </cell>
          <cell r="F774">
            <v>6</v>
          </cell>
          <cell r="G774">
            <v>6</v>
          </cell>
          <cell r="H774">
            <v>6</v>
          </cell>
          <cell r="O774" t="str">
            <v>Имеется разработанный бизнес-план проекта</v>
          </cell>
          <cell r="P774" t="str">
            <v>Постановления Президента Республики Узбекистан от 17.11.2014 г. №ПП-2264Письмо Ассоциации "Узэлтехсаноат" от  26.05.2014г.  №03-642</v>
          </cell>
        </row>
        <row r="775">
          <cell r="E775" t="str">
            <v>кредиты коммерческих банков</v>
          </cell>
          <cell r="F775">
            <v>6</v>
          </cell>
          <cell r="G775">
            <v>6</v>
          </cell>
          <cell r="H775">
            <v>6</v>
          </cell>
        </row>
        <row r="776">
          <cell r="A776" t="str">
            <v>Расширение номенклатуры производимой электробытовой продукции путем технической и технологической модернизации производств</v>
          </cell>
          <cell r="B776" t="str">
            <v>До 100 тыс. шт.</v>
          </cell>
          <cell r="C776" t="str">
            <v>2015г.</v>
          </cell>
          <cell r="D776" t="str">
            <v>не требуется</v>
          </cell>
          <cell r="E776" t="str">
            <v>Всего</v>
          </cell>
          <cell r="F776">
            <v>15</v>
          </cell>
          <cell r="G776">
            <v>15</v>
          </cell>
          <cell r="H776">
            <v>15</v>
          </cell>
          <cell r="O776" t="str">
            <v>Имеется разработанный бизнес-план проекта</v>
          </cell>
          <cell r="P776" t="str">
            <v>Постановления Президента Республики Узбекистан от 17.11.2014 г. №ПП-2264Письмо Ассоциации "Узэлтехсаноат" от  26.05.2014г.  №03-642</v>
          </cell>
        </row>
        <row r="777">
          <cell r="E777" t="str">
            <v>собственные средства</v>
          </cell>
          <cell r="F777">
            <v>10</v>
          </cell>
          <cell r="G777">
            <v>10</v>
          </cell>
          <cell r="H777">
            <v>10</v>
          </cell>
        </row>
        <row r="778">
          <cell r="E778" t="str">
            <v>кредиты коммерческих банков</v>
          </cell>
          <cell r="F778">
            <v>5</v>
          </cell>
          <cell r="G778">
            <v>5</v>
          </cell>
          <cell r="H778">
            <v>5</v>
          </cell>
        </row>
        <row r="779">
          <cell r="A779" t="str">
            <v>Техническая и технологическая модернизация производства продукции на СП ОАО "Андижанкабель"</v>
          </cell>
          <cell r="B779" t="str">
            <v>Расширение и освоение новых видов продукции</v>
          </cell>
          <cell r="C779" t="str">
            <v>2017-2020 гг.</v>
          </cell>
          <cell r="D779" t="str">
            <v>ЗАО «Самарская кабельная компания» (Россия)</v>
          </cell>
          <cell r="E779" t="str">
            <v>Всего</v>
          </cell>
          <cell r="F779">
            <v>10.65</v>
          </cell>
          <cell r="G779">
            <v>10.65</v>
          </cell>
          <cell r="J779">
            <v>2.5</v>
          </cell>
          <cell r="K779">
            <v>2.65</v>
          </cell>
          <cell r="L779">
            <v>2.7</v>
          </cell>
          <cell r="M779">
            <v>2.8</v>
          </cell>
          <cell r="O779" t="str">
            <v>Имеется разработанный бизнес-план проекта</v>
          </cell>
          <cell r="P779" t="str">
            <v>Письмо Ассоциации "Узэлтехсаноат" от  26.05.2014г.  №03-642</v>
          </cell>
        </row>
        <row r="780">
          <cell r="E780" t="str">
            <v>собственные средства</v>
          </cell>
          <cell r="F780">
            <v>1.67</v>
          </cell>
          <cell r="G780">
            <v>1.67</v>
          </cell>
          <cell r="J780">
            <v>0.35</v>
          </cell>
          <cell r="K780">
            <v>0.4</v>
          </cell>
          <cell r="L780">
            <v>0.42</v>
          </cell>
          <cell r="M780">
            <v>0.5</v>
          </cell>
        </row>
        <row r="781">
          <cell r="E781" t="str">
            <v>кредиты коммерческих банков</v>
          </cell>
          <cell r="F781">
            <v>1.45</v>
          </cell>
          <cell r="G781">
            <v>1.45</v>
          </cell>
          <cell r="J781">
            <v>0.35</v>
          </cell>
          <cell r="K781">
            <v>0.35</v>
          </cell>
          <cell r="L781">
            <v>0.37</v>
          </cell>
          <cell r="M781">
            <v>0.38</v>
          </cell>
        </row>
        <row r="782">
          <cell r="E782" t="str">
            <v>прямые иностранные инвестиции и кредиты</v>
          </cell>
          <cell r="F782">
            <v>7.53</v>
          </cell>
          <cell r="G782">
            <v>7.53</v>
          </cell>
          <cell r="J782">
            <v>1.8</v>
          </cell>
          <cell r="K782">
            <v>1.9</v>
          </cell>
          <cell r="L782">
            <v>1.91</v>
          </cell>
          <cell r="M782">
            <v>1.92</v>
          </cell>
        </row>
        <row r="783">
          <cell r="A783" t="str">
            <v>Модернизация корпуса блочной подстанции и модульных зданий СП ОАО "Узэлектроаппарат-Электрощит"</v>
          </cell>
          <cell r="B783" t="str">
            <v>60 шт</v>
          </cell>
          <cell r="C783" t="str">
            <v>2018-2020 гг.</v>
          </cell>
          <cell r="D783" t="str">
            <v>не требуется</v>
          </cell>
          <cell r="E783" t="str">
            <v>Всего</v>
          </cell>
          <cell r="F783">
            <v>0.8</v>
          </cell>
          <cell r="G783">
            <v>0.8</v>
          </cell>
          <cell r="K783">
            <v>0.4</v>
          </cell>
          <cell r="L783">
            <v>0.2</v>
          </cell>
          <cell r="M783">
            <v>0.2</v>
          </cell>
          <cell r="O783" t="str">
            <v>Имеется разработанный бизнес-план проекта</v>
          </cell>
          <cell r="P783" t="str">
            <v>Письмо Ассоциации "Узэлтехсаноат" от  26.05.2014г.  №03-642</v>
          </cell>
        </row>
        <row r="784">
          <cell r="E784" t="str">
            <v>собственные средства</v>
          </cell>
          <cell r="F784">
            <v>0.8</v>
          </cell>
          <cell r="G784">
            <v>0.8</v>
          </cell>
          <cell r="K784">
            <v>0.4</v>
          </cell>
          <cell r="L784">
            <v>0.2</v>
          </cell>
          <cell r="M784">
            <v>0.2</v>
          </cell>
        </row>
        <row r="785">
          <cell r="A785" t="str">
            <v>Техническое и технологическое перевооружение ОАО «Оникс» и освоение новых видов изделий, в том числе электроосветительные приборы</v>
          </cell>
          <cell r="B785" t="str">
            <v>технологическое перевооружение и освоение новых видов изделий</v>
          </cell>
          <cell r="C785" t="str">
            <v>2016-2017 гг.</v>
          </cell>
          <cell r="D785" t="str">
            <v>не требуется</v>
          </cell>
          <cell r="E785" t="str">
            <v>Всего</v>
          </cell>
          <cell r="F785">
            <v>2</v>
          </cell>
          <cell r="G785">
            <v>2</v>
          </cell>
          <cell r="I785">
            <v>1</v>
          </cell>
          <cell r="J785">
            <v>1</v>
          </cell>
          <cell r="O785" t="str">
            <v>Имеется разработанный бизнес-план проекта</v>
          </cell>
          <cell r="P785" t="str">
            <v>Письмо Ассоциации "Узэлтехсаноат" от  26.05.2014г.  №03-642</v>
          </cell>
        </row>
        <row r="786">
          <cell r="E786" t="str">
            <v>собственные средства</v>
          </cell>
          <cell r="F786">
            <v>1</v>
          </cell>
          <cell r="G786">
            <v>1</v>
          </cell>
          <cell r="I786">
            <v>0.5</v>
          </cell>
          <cell r="J786">
            <v>0.5</v>
          </cell>
        </row>
        <row r="787">
          <cell r="E787" t="str">
            <v>кредиты коммерческих банков</v>
          </cell>
          <cell r="F787">
            <v>1</v>
          </cell>
          <cell r="G787">
            <v>1</v>
          </cell>
          <cell r="I787">
            <v>0.5</v>
          </cell>
          <cell r="J787">
            <v>0.5</v>
          </cell>
        </row>
        <row r="788">
          <cell r="A788" t="str">
            <v>Технологическое перевооружение  СП ОАО "Узкабель" и освоение новых видов продукции</v>
          </cell>
          <cell r="B788" t="str">
            <v>Расширение и освоение новых видов продукции</v>
          </cell>
          <cell r="C788" t="str">
            <v>2016-2020 гг.</v>
          </cell>
          <cell r="D788" t="str">
            <v>Компании "Gulf Cable Trading Company"(КНР)</v>
          </cell>
          <cell r="E788" t="str">
            <v>Всего</v>
          </cell>
          <cell r="F788">
            <v>4.0999999999999996</v>
          </cell>
          <cell r="G788">
            <v>4.0999999999999996</v>
          </cell>
          <cell r="H788">
            <v>0</v>
          </cell>
          <cell r="I788">
            <v>0.8</v>
          </cell>
          <cell r="J788">
            <v>0.9</v>
          </cell>
          <cell r="K788">
            <v>0.8</v>
          </cell>
          <cell r="L788">
            <v>0.8</v>
          </cell>
          <cell r="M788">
            <v>0.8</v>
          </cell>
          <cell r="O788" t="str">
            <v>Имеется разработанный бизнес-план проекта</v>
          </cell>
          <cell r="P788" t="str">
            <v>Письмо Ассоциации "Узэлтехсаноат" от  26.05.2014г.  №03-642</v>
          </cell>
        </row>
        <row r="789">
          <cell r="E789" t="str">
            <v>собственные средства</v>
          </cell>
          <cell r="F789">
            <v>4.0999999999999996</v>
          </cell>
          <cell r="G789">
            <v>4.0999999999999996</v>
          </cell>
          <cell r="I789">
            <v>0.8</v>
          </cell>
          <cell r="J789">
            <v>0.9</v>
          </cell>
          <cell r="K789">
            <v>0.8</v>
          </cell>
          <cell r="L789">
            <v>0.8</v>
          </cell>
          <cell r="M789">
            <v>0.8</v>
          </cell>
        </row>
        <row r="790">
          <cell r="A790" t="str">
            <v xml:space="preserve">Технологическое перевооружение  СП ОАО "Дойче Кабель Ташкент АГ" и освоение новых видов продукции </v>
          </cell>
          <cell r="B790" t="str">
            <v>Расширение и освоение новых видов продукции</v>
          </cell>
          <cell r="C790" t="str">
            <v>2016-2020 гг.</v>
          </cell>
          <cell r="D790" t="str">
            <v>Компания  "Falk-Porche-Technik GmbH" (Германия)</v>
          </cell>
          <cell r="E790" t="str">
            <v>Всего</v>
          </cell>
          <cell r="F790">
            <v>5</v>
          </cell>
          <cell r="G790">
            <v>5</v>
          </cell>
          <cell r="H790">
            <v>0</v>
          </cell>
          <cell r="I790">
            <v>0.8</v>
          </cell>
          <cell r="J790">
            <v>1</v>
          </cell>
          <cell r="K790">
            <v>1</v>
          </cell>
          <cell r="L790">
            <v>1.1000000000000001</v>
          </cell>
          <cell r="M790">
            <v>1.1000000000000001</v>
          </cell>
          <cell r="O790" t="str">
            <v>Имеется разработанный бизнес-план проекта</v>
          </cell>
          <cell r="P790" t="str">
            <v>Письмо Ассоциации "Узэлтехсаноат" от  26.05.2014г.  №03-642</v>
          </cell>
        </row>
        <row r="791">
          <cell r="E791" t="str">
            <v>собственные средства</v>
          </cell>
          <cell r="F791">
            <v>4</v>
          </cell>
          <cell r="G791">
            <v>4</v>
          </cell>
          <cell r="I791">
            <v>0.8</v>
          </cell>
          <cell r="J791">
            <v>0.8</v>
          </cell>
          <cell r="K791">
            <v>0.8</v>
          </cell>
          <cell r="L791">
            <v>0.8</v>
          </cell>
          <cell r="M791">
            <v>0.8</v>
          </cell>
        </row>
        <row r="792">
          <cell r="E792" t="str">
            <v>прямые иностранные инвестиции и кредиты</v>
          </cell>
          <cell r="F792">
            <v>1</v>
          </cell>
          <cell r="G792">
            <v>1</v>
          </cell>
          <cell r="J792">
            <v>0.2</v>
          </cell>
          <cell r="K792">
            <v>0.2</v>
          </cell>
          <cell r="L792">
            <v>0.3</v>
          </cell>
          <cell r="M792">
            <v>0.3</v>
          </cell>
        </row>
        <row r="793">
          <cell r="A793" t="str">
            <v>ХК "Узагропроммашхолдинг"</v>
          </cell>
        </row>
        <row r="794">
          <cell r="A794" t="str">
            <v>Всего</v>
          </cell>
          <cell r="F794">
            <v>75.009999999999991</v>
          </cell>
          <cell r="G794">
            <v>71.86</v>
          </cell>
          <cell r="H794">
            <v>10.14</v>
          </cell>
          <cell r="I794">
            <v>10.92</v>
          </cell>
          <cell r="J794">
            <v>10.399999999999999</v>
          </cell>
          <cell r="K794">
            <v>10.799999999999999</v>
          </cell>
          <cell r="L794">
            <v>13.459999999999999</v>
          </cell>
          <cell r="M794">
            <v>16.14</v>
          </cell>
        </row>
        <row r="795">
          <cell r="A795" t="str">
            <v>в том числе:</v>
          </cell>
        </row>
        <row r="796">
          <cell r="E796" t="str">
            <v>собственные средства</v>
          </cell>
          <cell r="F796">
            <v>6.8749999999999991</v>
          </cell>
          <cell r="G796">
            <v>7.0149999999999979</v>
          </cell>
          <cell r="H796">
            <v>3.0150000000000001</v>
          </cell>
          <cell r="I796">
            <v>0.76</v>
          </cell>
          <cell r="J796">
            <v>0.75</v>
          </cell>
          <cell r="K796">
            <v>0.74</v>
          </cell>
          <cell r="L796">
            <v>0.90000000000000013</v>
          </cell>
          <cell r="M796">
            <v>0.85000000000000009</v>
          </cell>
        </row>
        <row r="797">
          <cell r="E797" t="str">
            <v>кредиты коммерческих банков</v>
          </cell>
          <cell r="F797">
            <v>68.134999999999991</v>
          </cell>
          <cell r="G797">
            <v>64.844999999999999</v>
          </cell>
          <cell r="H797">
            <v>7.125</v>
          </cell>
          <cell r="I797">
            <v>10.16</v>
          </cell>
          <cell r="J797">
            <v>9.6499999999999986</v>
          </cell>
          <cell r="K797">
            <v>10.059999999999999</v>
          </cell>
          <cell r="L797">
            <v>12.559999999999999</v>
          </cell>
          <cell r="M797">
            <v>15.29</v>
          </cell>
        </row>
        <row r="798">
          <cell r="A798" t="str">
            <v>модернизация и реконструкция</v>
          </cell>
          <cell r="F798">
            <v>75.010000000000019</v>
          </cell>
          <cell r="G798">
            <v>71.860000000000014</v>
          </cell>
          <cell r="H798">
            <v>10.14</v>
          </cell>
          <cell r="I798">
            <v>10.92</v>
          </cell>
          <cell r="J798">
            <v>10.399999999999999</v>
          </cell>
          <cell r="K798">
            <v>10.8</v>
          </cell>
          <cell r="L798">
            <v>13.46</v>
          </cell>
          <cell r="M798">
            <v>16.14</v>
          </cell>
        </row>
        <row r="799">
          <cell r="A799" t="str">
            <v>Модернизация и техническое перевооружение производства для локализации производства новых видов сельскохозяйственной техники (8 проектов)</v>
          </cell>
          <cell r="B799" t="str">
            <v>опрыскиватели штанговые широкозахватные-100 ед., опрыскиватели навесные садовые-50 ед.,комбинированные машины для обработки почвы и посева семян пустынных кормовых растений-50 ед.,  картофелекапатели-50 ед.,  косилки дисковые-150 ед. и косилки роторные-15</v>
          </cell>
          <cell r="C799" t="str">
            <v>2014-2015 гг.</v>
          </cell>
          <cell r="D799" t="str">
            <v>не требуется</v>
          </cell>
          <cell r="E799" t="str">
            <v>Всего</v>
          </cell>
          <cell r="F799">
            <v>1.6</v>
          </cell>
          <cell r="G799">
            <v>1.33</v>
          </cell>
          <cell r="H799">
            <v>1.33</v>
          </cell>
          <cell r="O799" t="str">
            <v>Имеется разработанный бизнес-план проекта</v>
          </cell>
          <cell r="P799" t="str">
            <v>Постановление Президента Республики Узбекистан      от 21.05.2012 г. №ПП-1758,от 17.11.2014 г. №ПП-2264</v>
          </cell>
        </row>
        <row r="800">
          <cell r="E800" t="str">
            <v>собственные средства</v>
          </cell>
          <cell r="F800">
            <v>0.6</v>
          </cell>
          <cell r="G800">
            <v>0.33</v>
          </cell>
          <cell r="H800">
            <v>0.33</v>
          </cell>
        </row>
        <row r="801">
          <cell r="E801" t="str">
            <v>кредиты коммерческих банков</v>
          </cell>
          <cell r="F801">
            <v>1</v>
          </cell>
          <cell r="G801">
            <v>1</v>
          </cell>
          <cell r="H801">
            <v>1</v>
          </cell>
        </row>
        <row r="802">
          <cell r="A802" t="str">
            <v>Модернизация и реконструкция производства для выпуска новых видов сельскохозяйственной техники на производственных площадях ООО "Agregat-Agrotech"</v>
          </cell>
          <cell r="B802" t="str">
            <v>разбрасыватели удобрений - 1600 ед., глубокорыхлители -300 ед., сеялки - 1150 ед., картофелеса - жалки-50 ед.,опрыскиватели - 350 ед.</v>
          </cell>
          <cell r="C802" t="str">
            <v>2013-2016 гг.</v>
          </cell>
          <cell r="D802" t="str">
            <v>не требуется</v>
          </cell>
          <cell r="E802" t="str">
            <v>Всего</v>
          </cell>
          <cell r="F802">
            <v>5.88</v>
          </cell>
          <cell r="G802">
            <v>3</v>
          </cell>
          <cell r="H802">
            <v>1.88</v>
          </cell>
          <cell r="I802">
            <v>1.1200000000000001</v>
          </cell>
          <cell r="O802" t="str">
            <v>Имеется разработанный бизнес-план проекта</v>
          </cell>
          <cell r="P802" t="str">
            <v>Постановление Президента Республики Узбекистан      от 21.05.2012 г. №ПП-1758 №ПП-2069,от 17.11.2014 г. №ПП-2264</v>
          </cell>
        </row>
        <row r="803">
          <cell r="E803" t="str">
            <v>собственные средства</v>
          </cell>
          <cell r="F803">
            <v>1.47</v>
          </cell>
          <cell r="G803">
            <v>1.88</v>
          </cell>
          <cell r="H803">
            <v>1.88</v>
          </cell>
          <cell r="I803">
            <v>0</v>
          </cell>
        </row>
        <row r="804">
          <cell r="E804" t="str">
            <v>кредиты коммерческих банков</v>
          </cell>
          <cell r="F804">
            <v>4.41</v>
          </cell>
          <cell r="G804">
            <v>1.1200000000000001</v>
          </cell>
          <cell r="H804">
            <v>0</v>
          </cell>
          <cell r="I804">
            <v>1.1200000000000001</v>
          </cell>
        </row>
        <row r="805">
          <cell r="A805" t="str">
            <v>Организация участка по производству вентиляционной системы хлопкоуборочной машины модели МХ-1,8</v>
          </cell>
          <cell r="B805" t="str">
            <v>500 шт.</v>
          </cell>
          <cell r="C805" t="str">
            <v>2015 г.</v>
          </cell>
          <cell r="E805" t="str">
            <v>Всего</v>
          </cell>
          <cell r="F805">
            <v>0.7</v>
          </cell>
          <cell r="G805">
            <v>0.7</v>
          </cell>
          <cell r="H805">
            <v>0.7</v>
          </cell>
          <cell r="I805">
            <v>0</v>
          </cell>
          <cell r="J805">
            <v>0</v>
          </cell>
          <cell r="K805">
            <v>0</v>
          </cell>
          <cell r="O805" t="str">
            <v>Требуется разработка бизнес-плана проекта</v>
          </cell>
          <cell r="P805" t="str">
            <v>Письмо ОАО "Технолог" от 12.06.2014г. №1-73-10/83,от 17.11.2014 г. №ПП-2264</v>
          </cell>
        </row>
        <row r="806">
          <cell r="E806" t="str">
            <v>собственные средства</v>
          </cell>
          <cell r="F806">
            <v>0.17499999999999999</v>
          </cell>
          <cell r="G806">
            <v>0.17499999999999999</v>
          </cell>
          <cell r="H806">
            <v>0.17499999999999999</v>
          </cell>
        </row>
        <row r="807">
          <cell r="E807" t="str">
            <v>кредиты коммерческих банков</v>
          </cell>
          <cell r="F807">
            <v>0.52500000000000002</v>
          </cell>
          <cell r="G807">
            <v>0.52500000000000002</v>
          </cell>
          <cell r="H807">
            <v>0.52500000000000002</v>
          </cell>
        </row>
        <row r="808">
          <cell r="A808" t="str">
            <v>Модернизация станочного парка оборудования</v>
          </cell>
          <cell r="B808" t="str">
            <v>замена изношенного оборудования</v>
          </cell>
          <cell r="C808" t="str">
            <v>2016-2020гг.</v>
          </cell>
          <cell r="D808" t="str">
            <v>не требуется</v>
          </cell>
          <cell r="E808" t="str">
            <v>Всего</v>
          </cell>
          <cell r="F808">
            <v>7.8000000000000007</v>
          </cell>
          <cell r="G808">
            <v>7.8000000000000007</v>
          </cell>
          <cell r="H808">
            <v>0</v>
          </cell>
          <cell r="I808">
            <v>1.2000000000000002</v>
          </cell>
          <cell r="J808">
            <v>1.5</v>
          </cell>
          <cell r="K808">
            <v>1.7</v>
          </cell>
          <cell r="L808">
            <v>1.7</v>
          </cell>
          <cell r="M808">
            <v>1.7</v>
          </cell>
          <cell r="O808" t="str">
            <v>Требуется разработка ТЭО проекта</v>
          </cell>
          <cell r="P808" t="str">
            <v>Письмо ОАО "Агрегатный завод" от _______ № ______</v>
          </cell>
        </row>
        <row r="809">
          <cell r="E809" t="str">
            <v>собственные средства</v>
          </cell>
          <cell r="F809">
            <v>0.78000000000000014</v>
          </cell>
          <cell r="G809">
            <v>0.78</v>
          </cell>
          <cell r="H809">
            <v>0</v>
          </cell>
          <cell r="I809">
            <v>0.12</v>
          </cell>
          <cell r="J809">
            <v>0.15000000000000002</v>
          </cell>
          <cell r="K809">
            <v>0.17</v>
          </cell>
          <cell r="L809">
            <v>0.17</v>
          </cell>
          <cell r="M809">
            <v>0.17</v>
          </cell>
        </row>
        <row r="810">
          <cell r="E810" t="str">
            <v>кредиты коммерческих банков</v>
          </cell>
          <cell r="F810">
            <v>7.0200000000000005</v>
          </cell>
          <cell r="G810">
            <v>7.0200000000000005</v>
          </cell>
          <cell r="H810">
            <v>0</v>
          </cell>
          <cell r="I810">
            <v>1.08</v>
          </cell>
          <cell r="J810">
            <v>1.35</v>
          </cell>
          <cell r="K810">
            <v>1.53</v>
          </cell>
          <cell r="L810">
            <v>1.53</v>
          </cell>
          <cell r="M810">
            <v>1.53</v>
          </cell>
        </row>
        <row r="811">
          <cell r="A811" t="str">
            <v>Модернизация производства культиваторов, плугов и чизель-культиваторов</v>
          </cell>
          <cell r="B811" t="str">
            <v>культиваторы-500шт. плуги-100шт. чизель-50шт.</v>
          </cell>
          <cell r="C811" t="str">
            <v>2015-2017 гг.</v>
          </cell>
          <cell r="D811" t="str">
            <v>не требуется</v>
          </cell>
          <cell r="E811" t="str">
            <v>Всего</v>
          </cell>
          <cell r="F811">
            <v>3</v>
          </cell>
          <cell r="G811">
            <v>3</v>
          </cell>
          <cell r="H811">
            <v>0.89999999999999991</v>
          </cell>
          <cell r="I811">
            <v>1.05</v>
          </cell>
          <cell r="J811">
            <v>1.05</v>
          </cell>
          <cell r="O811" t="str">
            <v>Требуется разработка ПСД</v>
          </cell>
          <cell r="P811" t="str">
            <v>ПП-2176</v>
          </cell>
        </row>
        <row r="812">
          <cell r="E812" t="str">
            <v>собственные средства</v>
          </cell>
          <cell r="F812">
            <v>0.8</v>
          </cell>
          <cell r="G812">
            <v>0.8</v>
          </cell>
          <cell r="H812">
            <v>0.2</v>
          </cell>
          <cell r="I812">
            <v>0.3</v>
          </cell>
          <cell r="J812">
            <v>0.3</v>
          </cell>
        </row>
        <row r="813">
          <cell r="E813" t="str">
            <v>кредиты коммерческих банков</v>
          </cell>
          <cell r="F813">
            <v>2.2000000000000002</v>
          </cell>
          <cell r="G813">
            <v>2.2000000000000002</v>
          </cell>
          <cell r="H813">
            <v>0.7</v>
          </cell>
          <cell r="I813">
            <v>0.75</v>
          </cell>
          <cell r="J813">
            <v>0.75</v>
          </cell>
        </row>
        <row r="814">
          <cell r="A814" t="str">
            <v>Модернизация автоматного участка</v>
          </cell>
          <cell r="B814" t="str">
            <v>метизы и комплектующие -220тн.</v>
          </cell>
          <cell r="C814" t="str">
            <v>2018-2019 гг.</v>
          </cell>
          <cell r="D814" t="str">
            <v>не требуется</v>
          </cell>
          <cell r="E814" t="str">
            <v>Всего</v>
          </cell>
          <cell r="F814">
            <v>1.1000000000000001</v>
          </cell>
          <cell r="G814">
            <v>1.1000000000000001</v>
          </cell>
          <cell r="H814">
            <v>0</v>
          </cell>
          <cell r="I814">
            <v>0</v>
          </cell>
          <cell r="J814">
            <v>0</v>
          </cell>
          <cell r="K814">
            <v>0.57999999999999996</v>
          </cell>
          <cell r="L814">
            <v>0.52</v>
          </cell>
          <cell r="O814" t="str">
            <v>Требуется разработка ПСД</v>
          </cell>
          <cell r="P814" t="str">
            <v>ПП-2176</v>
          </cell>
        </row>
        <row r="815">
          <cell r="E815" t="str">
            <v>собственные средства</v>
          </cell>
          <cell r="F815">
            <v>0.27</v>
          </cell>
          <cell r="G815">
            <v>0.27</v>
          </cell>
          <cell r="K815">
            <v>0.15</v>
          </cell>
          <cell r="L815">
            <v>0.12</v>
          </cell>
        </row>
        <row r="816">
          <cell r="E816" t="str">
            <v>кредиты коммерческих банков</v>
          </cell>
          <cell r="F816">
            <v>0.83</v>
          </cell>
          <cell r="G816">
            <v>0.83</v>
          </cell>
          <cell r="K816">
            <v>0.43</v>
          </cell>
          <cell r="L816">
            <v>0.4</v>
          </cell>
        </row>
        <row r="817">
          <cell r="A817" t="str">
            <v>Модернизация корпуса цеха №6 (заготовительный, окрасочно-сборочный, сварочный, кузнечно-прессовый участки)</v>
          </cell>
          <cell r="B817" t="str">
            <v>посевная техника -500шт.опрыскиватели - 500шт.кормоуборочная техника - 300шт.</v>
          </cell>
          <cell r="C817" t="str">
            <v>2015-2017 гг.</v>
          </cell>
          <cell r="D817" t="str">
            <v>не требуется</v>
          </cell>
          <cell r="E817" t="str">
            <v>Всего</v>
          </cell>
          <cell r="F817">
            <v>3.3</v>
          </cell>
          <cell r="G817">
            <v>3.3</v>
          </cell>
          <cell r="H817">
            <v>0.89999999999999991</v>
          </cell>
          <cell r="I817">
            <v>1.1499999999999999</v>
          </cell>
          <cell r="J817">
            <v>1.25</v>
          </cell>
          <cell r="O817" t="str">
            <v>Требуется разработка ПСД</v>
          </cell>
          <cell r="P817" t="str">
            <v>ПП-2176</v>
          </cell>
        </row>
        <row r="818">
          <cell r="E818" t="str">
            <v>собственные средства</v>
          </cell>
          <cell r="F818">
            <v>0.8</v>
          </cell>
          <cell r="G818">
            <v>0.8</v>
          </cell>
          <cell r="H818">
            <v>0.2</v>
          </cell>
          <cell r="I818">
            <v>0.3</v>
          </cell>
          <cell r="J818">
            <v>0.3</v>
          </cell>
        </row>
        <row r="819">
          <cell r="E819" t="str">
            <v>кредиты коммерческих банков</v>
          </cell>
          <cell r="F819">
            <v>2.5</v>
          </cell>
          <cell r="G819">
            <v>2.5</v>
          </cell>
          <cell r="H819">
            <v>0.7</v>
          </cell>
          <cell r="I819">
            <v>0.85</v>
          </cell>
          <cell r="J819">
            <v>0.95</v>
          </cell>
        </row>
        <row r="820">
          <cell r="A820" t="str">
            <v>Модернизация литейного производства</v>
          </cell>
          <cell r="B820" t="str">
            <v>стальное литье - 4000 тн.</v>
          </cell>
          <cell r="C820" t="str">
            <v>2018-2020 гг.</v>
          </cell>
          <cell r="D820" t="str">
            <v>не требуется</v>
          </cell>
          <cell r="E820" t="str">
            <v>Всего</v>
          </cell>
          <cell r="F820">
            <v>5.58</v>
          </cell>
          <cell r="G820">
            <v>5.58</v>
          </cell>
          <cell r="H820">
            <v>0</v>
          </cell>
          <cell r="I820">
            <v>0</v>
          </cell>
          <cell r="J820">
            <v>0</v>
          </cell>
          <cell r="K820">
            <v>1.71</v>
          </cell>
          <cell r="L820">
            <v>1.52</v>
          </cell>
          <cell r="M820">
            <v>2.35</v>
          </cell>
          <cell r="O820" t="str">
            <v>Требуется разработка ПСД</v>
          </cell>
          <cell r="P820" t="str">
            <v>ПП-2176</v>
          </cell>
        </row>
        <row r="821">
          <cell r="E821" t="str">
            <v>собственные средства</v>
          </cell>
          <cell r="F821">
            <v>1.05</v>
          </cell>
          <cell r="G821">
            <v>1.05</v>
          </cell>
          <cell r="K821">
            <v>0.35</v>
          </cell>
          <cell r="L821">
            <v>0.2</v>
          </cell>
          <cell r="M821">
            <v>0.5</v>
          </cell>
        </row>
        <row r="822">
          <cell r="E822" t="str">
            <v>кредиты коммерческих банков</v>
          </cell>
          <cell r="F822">
            <v>4.53</v>
          </cell>
          <cell r="G822">
            <v>4.53</v>
          </cell>
          <cell r="K822">
            <v>1.36</v>
          </cell>
          <cell r="L822">
            <v>1.32</v>
          </cell>
          <cell r="M822">
            <v>1.85</v>
          </cell>
        </row>
        <row r="823">
          <cell r="A823" t="str">
            <v>Организация производстваплугов специальных садовых</v>
          </cell>
          <cell r="B823" t="str">
            <v>600 шт</v>
          </cell>
          <cell r="C823" t="str">
            <v>2018-2019 гг.</v>
          </cell>
          <cell r="D823" t="str">
            <v>не требуется</v>
          </cell>
          <cell r="E823" t="str">
            <v>Всего</v>
          </cell>
          <cell r="F823">
            <v>0.12</v>
          </cell>
          <cell r="G823">
            <v>0.12</v>
          </cell>
          <cell r="H823">
            <v>0</v>
          </cell>
          <cell r="I823">
            <v>0</v>
          </cell>
          <cell r="J823">
            <v>0</v>
          </cell>
          <cell r="K823">
            <v>0.06</v>
          </cell>
          <cell r="L823">
            <v>0.06</v>
          </cell>
          <cell r="O823" t="str">
            <v>Требуется разработка ПСД</v>
          </cell>
          <cell r="P823" t="str">
            <v>ПП-1758</v>
          </cell>
        </row>
        <row r="824">
          <cell r="E824" t="str">
            <v>собственные средства</v>
          </cell>
          <cell r="F824">
            <v>0.04</v>
          </cell>
          <cell r="G824">
            <v>0.04</v>
          </cell>
          <cell r="K824">
            <v>0.02</v>
          </cell>
          <cell r="L824">
            <v>0.02</v>
          </cell>
        </row>
        <row r="825">
          <cell r="E825" t="str">
            <v>кредиты коммерческих банков</v>
          </cell>
          <cell r="F825">
            <v>0.08</v>
          </cell>
          <cell r="G825">
            <v>0.08</v>
          </cell>
          <cell r="K825">
            <v>0.04</v>
          </cell>
          <cell r="L825">
            <v>0.04</v>
          </cell>
        </row>
        <row r="826">
          <cell r="A826" t="str">
            <v>Организация современного производства фрез садово-виноградарских для межствольной обработки с гидрокопиром</v>
          </cell>
          <cell r="B826" t="str">
            <v>400 шт</v>
          </cell>
          <cell r="C826" t="str">
            <v>2018-2019 гг.</v>
          </cell>
          <cell r="D826" t="str">
            <v>не требуется</v>
          </cell>
          <cell r="E826" t="str">
            <v>Всего</v>
          </cell>
          <cell r="F826">
            <v>0.30000000000000004</v>
          </cell>
          <cell r="G826">
            <v>0.30000000000000004</v>
          </cell>
          <cell r="H826">
            <v>0</v>
          </cell>
          <cell r="I826">
            <v>0</v>
          </cell>
          <cell r="J826">
            <v>0</v>
          </cell>
          <cell r="K826">
            <v>0.15000000000000002</v>
          </cell>
          <cell r="L826">
            <v>0.15000000000000002</v>
          </cell>
          <cell r="O826" t="str">
            <v>Требуется разработка ПСД</v>
          </cell>
          <cell r="P826" t="str">
            <v>ПП-1758</v>
          </cell>
        </row>
        <row r="827">
          <cell r="E827" t="str">
            <v>собственные средства</v>
          </cell>
          <cell r="F827">
            <v>0.1</v>
          </cell>
          <cell r="G827">
            <v>0.1</v>
          </cell>
          <cell r="K827">
            <v>0.05</v>
          </cell>
          <cell r="L827">
            <v>0.05</v>
          </cell>
        </row>
        <row r="828">
          <cell r="E828" t="str">
            <v>кредиты коммерческих банков</v>
          </cell>
          <cell r="F828">
            <v>0.2</v>
          </cell>
          <cell r="G828">
            <v>0.2</v>
          </cell>
          <cell r="K828">
            <v>0.1</v>
          </cell>
          <cell r="L828">
            <v>0.1</v>
          </cell>
        </row>
        <row r="829">
          <cell r="A829" t="str">
            <v>Организация производства культиваторов садово-виноградарских</v>
          </cell>
          <cell r="B829" t="str">
            <v>400 шт</v>
          </cell>
          <cell r="C829" t="str">
            <v>2019-2020 гг.</v>
          </cell>
          <cell r="D829" t="str">
            <v>не требуется</v>
          </cell>
          <cell r="E829" t="str">
            <v>Всего</v>
          </cell>
          <cell r="F829">
            <v>0.1</v>
          </cell>
          <cell r="G829">
            <v>0.1</v>
          </cell>
          <cell r="H829">
            <v>0</v>
          </cell>
          <cell r="I829">
            <v>0</v>
          </cell>
          <cell r="J829">
            <v>0</v>
          </cell>
          <cell r="K829">
            <v>0</v>
          </cell>
          <cell r="L829">
            <v>0.05</v>
          </cell>
          <cell r="M829">
            <v>0.05</v>
          </cell>
          <cell r="O829" t="str">
            <v>Требуется разработка ПСД</v>
          </cell>
          <cell r="P829" t="str">
            <v>ПП-1758</v>
          </cell>
        </row>
        <row r="830">
          <cell r="E830" t="str">
            <v>кредиты коммерческих банков</v>
          </cell>
          <cell r="F830">
            <v>0.1</v>
          </cell>
          <cell r="G830">
            <v>0.1</v>
          </cell>
          <cell r="L830">
            <v>0.05</v>
          </cell>
          <cell r="M830">
            <v>0.05</v>
          </cell>
        </row>
        <row r="831">
          <cell r="A831" t="str">
            <v>Организация производства закрывателей виноградных лоз</v>
          </cell>
          <cell r="B831" t="str">
            <v>50 шт</v>
          </cell>
          <cell r="C831" t="str">
            <v>2019-2020 гг.</v>
          </cell>
          <cell r="D831" t="str">
            <v>не требуется</v>
          </cell>
          <cell r="E831" t="str">
            <v>Всего</v>
          </cell>
          <cell r="F831">
            <v>0.3</v>
          </cell>
          <cell r="G831">
            <v>0.3</v>
          </cell>
          <cell r="H831">
            <v>0</v>
          </cell>
          <cell r="I831">
            <v>0</v>
          </cell>
          <cell r="J831">
            <v>0</v>
          </cell>
          <cell r="K831">
            <v>0</v>
          </cell>
          <cell r="L831">
            <v>0.15</v>
          </cell>
          <cell r="M831">
            <v>0.15</v>
          </cell>
          <cell r="O831" t="str">
            <v>Требуется разработка ПСД</v>
          </cell>
          <cell r="P831" t="str">
            <v>ПП-1758</v>
          </cell>
        </row>
        <row r="832">
          <cell r="E832" t="str">
            <v>собственные средства</v>
          </cell>
          <cell r="F832">
            <v>0.08</v>
          </cell>
          <cell r="G832">
            <v>0.08</v>
          </cell>
          <cell r="L832">
            <v>0.04</v>
          </cell>
          <cell r="M832">
            <v>0.04</v>
          </cell>
        </row>
        <row r="833">
          <cell r="E833" t="str">
            <v>кредиты коммерческих банков</v>
          </cell>
          <cell r="F833">
            <v>0.22</v>
          </cell>
          <cell r="G833">
            <v>0.22</v>
          </cell>
          <cell r="L833">
            <v>0.11</v>
          </cell>
          <cell r="M833">
            <v>0.11</v>
          </cell>
        </row>
        <row r="834">
          <cell r="A834" t="str">
            <v>Организация производства открыватели виноградных лоз</v>
          </cell>
          <cell r="B834" t="str">
            <v>100 шт</v>
          </cell>
          <cell r="C834" t="str">
            <v>2019-2020 гг.</v>
          </cell>
          <cell r="D834" t="str">
            <v>не требуется</v>
          </cell>
          <cell r="E834" t="str">
            <v>Всего</v>
          </cell>
          <cell r="F834">
            <v>0.3</v>
          </cell>
          <cell r="G834">
            <v>0.3</v>
          </cell>
          <cell r="H834">
            <v>0</v>
          </cell>
          <cell r="I834">
            <v>0</v>
          </cell>
          <cell r="J834">
            <v>0</v>
          </cell>
          <cell r="K834">
            <v>0</v>
          </cell>
          <cell r="L834">
            <v>0.15</v>
          </cell>
          <cell r="M834">
            <v>0.15</v>
          </cell>
          <cell r="O834" t="str">
            <v>Требуется разработка ПСД</v>
          </cell>
          <cell r="P834" t="str">
            <v>ПП-1758</v>
          </cell>
        </row>
        <row r="835">
          <cell r="E835" t="str">
            <v>собственные средства</v>
          </cell>
          <cell r="F835">
            <v>0.08</v>
          </cell>
          <cell r="G835">
            <v>0.08</v>
          </cell>
          <cell r="L835">
            <v>0.04</v>
          </cell>
          <cell r="M835">
            <v>0.04</v>
          </cell>
        </row>
        <row r="836">
          <cell r="E836" t="str">
            <v>кредиты коммерческих банков</v>
          </cell>
          <cell r="F836">
            <v>0.22</v>
          </cell>
          <cell r="G836">
            <v>0.22</v>
          </cell>
          <cell r="L836">
            <v>0.11</v>
          </cell>
          <cell r="M836">
            <v>0.11</v>
          </cell>
        </row>
        <row r="837">
          <cell r="A837" t="str">
            <v>Организация производства типовых тепличных комплексов</v>
          </cell>
          <cell r="B837" t="str">
            <v>50 ед.</v>
          </cell>
          <cell r="C837" t="str">
            <v>2015 г.</v>
          </cell>
          <cell r="D837" t="str">
            <v>не требуется</v>
          </cell>
          <cell r="E837" t="str">
            <v>Всего</v>
          </cell>
          <cell r="F837">
            <v>0.09</v>
          </cell>
          <cell r="G837">
            <v>0.09</v>
          </cell>
          <cell r="H837">
            <v>0.09</v>
          </cell>
          <cell r="O837" t="str">
            <v>Требуется разработка бизнес-плана проекта</v>
          </cell>
          <cell r="P837" t="str">
            <v>Постановление Президента Республики Узбекистан      от 21.05.2012 г. №ПП-1758</v>
          </cell>
        </row>
        <row r="838">
          <cell r="E838" t="str">
            <v>собственные средства</v>
          </cell>
          <cell r="F838">
            <v>0.09</v>
          </cell>
          <cell r="G838">
            <v>0.09</v>
          </cell>
          <cell r="H838">
            <v>0.09</v>
          </cell>
        </row>
        <row r="839">
          <cell r="A839" t="str">
            <v>Организация производства оборудования для типовых живодноводческих комплексов</v>
          </cell>
          <cell r="B839" t="str">
            <v>60 ед.</v>
          </cell>
          <cell r="C839" t="str">
            <v>2015 г.</v>
          </cell>
          <cell r="D839" t="str">
            <v>не требуется</v>
          </cell>
          <cell r="E839" t="str">
            <v>Всего</v>
          </cell>
          <cell r="F839">
            <v>0.1</v>
          </cell>
          <cell r="G839">
            <v>0.1</v>
          </cell>
          <cell r="H839">
            <v>0.1</v>
          </cell>
          <cell r="O839" t="str">
            <v>Требуется разработка бизнес-плана проекта</v>
          </cell>
          <cell r="P839" t="str">
            <v>Постановление Президента Республики Узбекистан      от 21.05.2012 г. №ПП-1758</v>
          </cell>
        </row>
        <row r="840">
          <cell r="E840" t="str">
            <v>собственные средства</v>
          </cell>
          <cell r="F840">
            <v>0.1</v>
          </cell>
          <cell r="G840">
            <v>0.1</v>
          </cell>
          <cell r="H840">
            <v>0.1</v>
          </cell>
        </row>
        <row r="841">
          <cell r="A841" t="str">
            <v>Совершенствование конструкции полуприцепной 4-х рядной хлопкоуборочной машины на междурядье 60 см модели МХ 2,4 с адаптацией на трактор ТТЗ-811</v>
          </cell>
          <cell r="B841" t="str">
            <v>10 ед.</v>
          </cell>
          <cell r="C841" t="str">
            <v>2016 г.</v>
          </cell>
          <cell r="D841" t="str">
            <v>не требуется</v>
          </cell>
          <cell r="E841" t="str">
            <v>Всего</v>
          </cell>
          <cell r="F841">
            <v>0.39999999999999997</v>
          </cell>
          <cell r="G841">
            <v>0.39999999999999997</v>
          </cell>
          <cell r="I841">
            <v>0.39999999999999997</v>
          </cell>
          <cell r="O841" t="str">
            <v>Требуется разработка бизнес-плана проекта</v>
          </cell>
          <cell r="P841" t="str">
            <v>Письмо ОАО "Технолог" от 07.05.2014г. № 1-73-10/65</v>
          </cell>
        </row>
        <row r="842">
          <cell r="E842" t="str">
            <v>собственные средства</v>
          </cell>
          <cell r="F842">
            <v>0.04</v>
          </cell>
          <cell r="G842">
            <v>0.04</v>
          </cell>
          <cell r="I842">
            <v>0.04</v>
          </cell>
        </row>
        <row r="843">
          <cell r="E843" t="str">
            <v>кредиты коммерческих банков</v>
          </cell>
          <cell r="F843">
            <v>0.36</v>
          </cell>
          <cell r="G843">
            <v>0.36</v>
          </cell>
          <cell r="I843">
            <v>0.36</v>
          </cell>
        </row>
        <row r="844">
          <cell r="A844" t="str">
            <v>Проектирование и изготовлние машины для уборки листьев</v>
          </cell>
          <cell r="B844" t="str">
            <v>100  ед.</v>
          </cell>
          <cell r="C844" t="str">
            <v>2017 г.</v>
          </cell>
          <cell r="D844" t="str">
            <v>не требуется</v>
          </cell>
          <cell r="E844" t="str">
            <v>Всего</v>
          </cell>
          <cell r="F844">
            <v>0.5</v>
          </cell>
          <cell r="G844">
            <v>0.5</v>
          </cell>
          <cell r="J844">
            <v>0.5</v>
          </cell>
          <cell r="O844" t="str">
            <v>Требуется разработка бизнес-плана проекта</v>
          </cell>
          <cell r="P844" t="str">
            <v>Письмо ОАО "Технолог" от 07.05.2014г. № 1-73-10/65</v>
          </cell>
        </row>
        <row r="845">
          <cell r="E845" t="str">
            <v>кредиты коммерческих банков</v>
          </cell>
          <cell r="F845">
            <v>0.5</v>
          </cell>
          <cell r="G845">
            <v>0.5</v>
          </cell>
          <cell r="J845">
            <v>0.5</v>
          </cell>
        </row>
        <row r="846">
          <cell r="A846" t="str">
            <v>Модернизация сварочного участка по изготовлению воздуховодов и деталей, узлов хлопкоуборочной машины модели МХ-1,8</v>
          </cell>
          <cell r="B846" t="str">
            <v>5  ед.</v>
          </cell>
          <cell r="C846" t="str">
            <v>2018 г.</v>
          </cell>
          <cell r="D846" t="str">
            <v>не требуется</v>
          </cell>
          <cell r="E846" t="str">
            <v>Всего</v>
          </cell>
          <cell r="F846">
            <v>0.04</v>
          </cell>
          <cell r="G846">
            <v>0.04</v>
          </cell>
          <cell r="H846">
            <v>0.04</v>
          </cell>
          <cell r="O846" t="str">
            <v>Требуется разработка бизнес-плана проекта</v>
          </cell>
          <cell r="P846" t="str">
            <v>Письмо ОАО "Технолог" от 12.06.2014г. №1-73-10/83,от 17.11.2014 г. №ПП-2264</v>
          </cell>
        </row>
        <row r="847">
          <cell r="E847" t="str">
            <v>собственные средства</v>
          </cell>
          <cell r="F847">
            <v>0.04</v>
          </cell>
          <cell r="G847">
            <v>0.04</v>
          </cell>
          <cell r="H847">
            <v>0.04</v>
          </cell>
        </row>
        <row r="848">
          <cell r="A848" t="str">
            <v>Модернизация участка механической обработки деталей</v>
          </cell>
          <cell r="B848" t="str">
            <v>4 ед.</v>
          </cell>
          <cell r="C848" t="str">
            <v>2019 г.</v>
          </cell>
          <cell r="D848" t="str">
            <v>не требуется</v>
          </cell>
          <cell r="E848" t="str">
            <v>Всего</v>
          </cell>
          <cell r="F848">
            <v>0.66</v>
          </cell>
          <cell r="G848">
            <v>0.66</v>
          </cell>
          <cell r="H848">
            <v>0</v>
          </cell>
          <cell r="I848">
            <v>0</v>
          </cell>
          <cell r="J848">
            <v>0</v>
          </cell>
          <cell r="K848">
            <v>0</v>
          </cell>
          <cell r="L848">
            <v>0.66</v>
          </cell>
          <cell r="M848">
            <v>0</v>
          </cell>
          <cell r="O848" t="str">
            <v>Требуется разработка бизнес-плана проекта</v>
          </cell>
          <cell r="P848" t="str">
            <v>Письмо ОАО "Технолог" от 07.05.2014г. № 1-73-10/65</v>
          </cell>
        </row>
        <row r="849">
          <cell r="E849" t="str">
            <v>собственные средства</v>
          </cell>
          <cell r="F849">
            <v>0.26</v>
          </cell>
          <cell r="G849">
            <v>0.26</v>
          </cell>
          <cell r="L849">
            <v>0.26</v>
          </cell>
        </row>
        <row r="850">
          <cell r="E850" t="str">
            <v>кредиты коммерческих банков</v>
          </cell>
          <cell r="F850">
            <v>0.4</v>
          </cell>
          <cell r="G850">
            <v>0.4</v>
          </cell>
          <cell r="L850">
            <v>0.4</v>
          </cell>
        </row>
        <row r="851">
          <cell r="A851" t="str">
            <v>Модернизация участка по производству нестандартных металлоконструкций</v>
          </cell>
          <cell r="B851" t="str">
            <v>9 ед.</v>
          </cell>
          <cell r="C851" t="str">
            <v>2020 г.</v>
          </cell>
          <cell r="D851" t="str">
            <v>не требуется</v>
          </cell>
          <cell r="E851" t="str">
            <v>Всего</v>
          </cell>
          <cell r="F851">
            <v>0.74</v>
          </cell>
          <cell r="G851">
            <v>0.74</v>
          </cell>
          <cell r="H851">
            <v>0</v>
          </cell>
          <cell r="I851">
            <v>0</v>
          </cell>
          <cell r="J851">
            <v>0</v>
          </cell>
          <cell r="K851">
            <v>0</v>
          </cell>
          <cell r="L851">
            <v>0</v>
          </cell>
          <cell r="M851">
            <v>0.74</v>
          </cell>
          <cell r="O851" t="str">
            <v>Требуется разработка бизнес-плана проекта</v>
          </cell>
          <cell r="P851" t="str">
            <v>Письмо ОАО "Технолог" от 07.05.2014г. № 1-73-10/65</v>
          </cell>
        </row>
        <row r="852">
          <cell r="E852" t="str">
            <v>собственные средства</v>
          </cell>
          <cell r="F852">
            <v>0.1</v>
          </cell>
          <cell r="G852">
            <v>0.1</v>
          </cell>
          <cell r="M852">
            <v>0.1</v>
          </cell>
        </row>
        <row r="853">
          <cell r="E853" t="str">
            <v>кредиты коммерческих банков</v>
          </cell>
          <cell r="F853">
            <v>0.64</v>
          </cell>
          <cell r="G853">
            <v>0.64</v>
          </cell>
          <cell r="M853">
            <v>0.64</v>
          </cell>
        </row>
        <row r="854">
          <cell r="A854" t="str">
            <v>Организация производства хлопкоуборочных машин</v>
          </cell>
          <cell r="B854" t="str">
            <v xml:space="preserve">2500 ед. </v>
          </cell>
          <cell r="C854" t="str">
            <v>2014-2015гг.</v>
          </cell>
          <cell r="D854" t="str">
            <v>не требуется</v>
          </cell>
          <cell r="E854" t="str">
            <v>Всего</v>
          </cell>
          <cell r="F854">
            <v>2</v>
          </cell>
          <cell r="G854">
            <v>2</v>
          </cell>
          <cell r="H854">
            <v>2</v>
          </cell>
          <cell r="O854" t="str">
            <v>Требуется разработка бизнес-плана проекта</v>
          </cell>
          <cell r="P854" t="str">
            <v>Постановления Президента Республики Узбекистан от 17.11.2014 г. №ПП-2264ПП-1758 от 21.05.2012г.</v>
          </cell>
        </row>
        <row r="855">
          <cell r="E855" t="str">
            <v>кредиты коммерческих банков</v>
          </cell>
          <cell r="F855">
            <v>2</v>
          </cell>
          <cell r="G855">
            <v>2</v>
          </cell>
          <cell r="H855">
            <v>2</v>
          </cell>
        </row>
        <row r="856">
          <cell r="A856" t="str">
            <v>Организация промышленного производства модернизированных моделей универсально-пропашных тракторов мощностью до 100 л.с., в том числе высококлиренсной модификации</v>
          </cell>
          <cell r="B856" t="str">
            <v xml:space="preserve">4000 ед. </v>
          </cell>
          <cell r="C856" t="str">
            <v>2016-2017 гг.</v>
          </cell>
          <cell r="D856" t="str">
            <v>не требуется</v>
          </cell>
          <cell r="E856" t="str">
            <v>Всего</v>
          </cell>
          <cell r="F856">
            <v>2</v>
          </cell>
          <cell r="G856">
            <v>2</v>
          </cell>
          <cell r="H856">
            <v>0</v>
          </cell>
          <cell r="I856">
            <v>0.5</v>
          </cell>
          <cell r="J856">
            <v>1.5</v>
          </cell>
          <cell r="O856" t="str">
            <v>Требуется разработка бизнес-плана проекта</v>
          </cell>
          <cell r="P856" t="str">
            <v>ПП-1758 от 21.05.2012г.</v>
          </cell>
        </row>
        <row r="857">
          <cell r="E857" t="str">
            <v>кредиты коммерческих банков</v>
          </cell>
          <cell r="F857">
            <v>2</v>
          </cell>
          <cell r="G857">
            <v>2</v>
          </cell>
          <cell r="I857">
            <v>0.5</v>
          </cell>
          <cell r="J857">
            <v>1.5</v>
          </cell>
        </row>
        <row r="858">
          <cell r="A858" t="str">
            <v>Организация производства тракторных прицепов, в том числе с увеличенной емкостью</v>
          </cell>
          <cell r="B858" t="str">
            <v xml:space="preserve">5000 ед. </v>
          </cell>
          <cell r="C858" t="str">
            <v>2014-2015гг.</v>
          </cell>
          <cell r="D858" t="str">
            <v>не требуется</v>
          </cell>
          <cell r="E858" t="str">
            <v>Всего</v>
          </cell>
          <cell r="F858">
            <v>2.2000000000000002</v>
          </cell>
          <cell r="G858">
            <v>2.2000000000000002</v>
          </cell>
          <cell r="H858">
            <v>2.2000000000000002</v>
          </cell>
          <cell r="O858" t="str">
            <v>Требуется разработка бизнес-плана проекта</v>
          </cell>
          <cell r="P858" t="str">
            <v>Постановления Президента Республики Узбекистан от 17.11.2014 г. №ПП-2264ПП-1758 от 21.05.2012г.</v>
          </cell>
        </row>
        <row r="859">
          <cell r="E859" t="str">
            <v>кредиты коммерческих банков</v>
          </cell>
          <cell r="F859">
            <v>2.2000000000000002</v>
          </cell>
          <cell r="G859">
            <v>2.2000000000000002</v>
          </cell>
          <cell r="H859">
            <v>2.2000000000000002</v>
          </cell>
        </row>
        <row r="860">
          <cell r="A860" t="str">
            <v>Модернизация механо-обрабатывающего производства (обрабатывающие центры, станки ЧПУ и т.п.)</v>
          </cell>
          <cell r="B860" t="str">
            <v>подлежит уточнению</v>
          </cell>
          <cell r="C860" t="str">
            <v>2016-2017 гг.</v>
          </cell>
          <cell r="D860" t="str">
            <v>не требуется</v>
          </cell>
          <cell r="E860" t="str">
            <v>Всего</v>
          </cell>
          <cell r="F860">
            <v>2.2000000000000002</v>
          </cell>
          <cell r="G860">
            <v>2.2000000000000002</v>
          </cell>
          <cell r="H860">
            <v>0</v>
          </cell>
          <cell r="I860">
            <v>0.5</v>
          </cell>
          <cell r="J860">
            <v>1.7</v>
          </cell>
          <cell r="O860" t="str">
            <v>Требуется разработка бизнес-плана проекта</v>
          </cell>
          <cell r="P860" t="str">
            <v>ПП-2176 от 15.05.2014г.</v>
          </cell>
        </row>
        <row r="861">
          <cell r="E861" t="str">
            <v>кредиты коммерческих банков</v>
          </cell>
          <cell r="F861">
            <v>2.2000000000000002</v>
          </cell>
          <cell r="G861">
            <v>2.2000000000000002</v>
          </cell>
          <cell r="I861">
            <v>0.5</v>
          </cell>
          <cell r="J861">
            <v>1.7</v>
          </cell>
        </row>
        <row r="862">
          <cell r="A862" t="str">
            <v>Модернизация механо-заготовительного производства (раскрой листового металла, включая лазерную и плазменную виды обработки)</v>
          </cell>
          <cell r="B862" t="str">
            <v>4 тыс. тн.</v>
          </cell>
          <cell r="C862" t="str">
            <v>2016 г.</v>
          </cell>
          <cell r="D862" t="str">
            <v>не требуется</v>
          </cell>
          <cell r="E862" t="str">
            <v>Всего</v>
          </cell>
          <cell r="F862">
            <v>1.5</v>
          </cell>
          <cell r="G862">
            <v>1.5</v>
          </cell>
          <cell r="H862">
            <v>0</v>
          </cell>
          <cell r="I862">
            <v>1.5</v>
          </cell>
          <cell r="J862">
            <v>0</v>
          </cell>
          <cell r="O862" t="str">
            <v>Требуется разработка бизнес-плана проекта</v>
          </cell>
          <cell r="P862" t="str">
            <v>ПП-2176 от 15.05.2014г.</v>
          </cell>
        </row>
        <row r="863">
          <cell r="E863" t="str">
            <v>кредиты коммерческих банков</v>
          </cell>
          <cell r="F863">
            <v>1.5</v>
          </cell>
          <cell r="G863">
            <v>1.5</v>
          </cell>
          <cell r="I863">
            <v>1.5</v>
          </cell>
        </row>
        <row r="864">
          <cell r="A864" t="str">
            <v>Модернизация конструктоско-технологического бюро с испытательными лабораториями</v>
          </cell>
          <cell r="B864" t="str">
            <v>объект</v>
          </cell>
          <cell r="C864" t="str">
            <v>2016 г.</v>
          </cell>
          <cell r="D864" t="str">
            <v>не требуется</v>
          </cell>
          <cell r="E864" t="str">
            <v>Всего</v>
          </cell>
          <cell r="F864">
            <v>1</v>
          </cell>
          <cell r="G864">
            <v>1</v>
          </cell>
          <cell r="H864">
            <v>0</v>
          </cell>
          <cell r="I864">
            <v>1</v>
          </cell>
          <cell r="J864">
            <v>0</v>
          </cell>
          <cell r="O864" t="str">
            <v>Требуется разработка бизнес-плана проекта</v>
          </cell>
          <cell r="P864" t="str">
            <v>ПП-2176 от 15.05.2014г.</v>
          </cell>
        </row>
        <row r="865">
          <cell r="E865" t="str">
            <v>кредиты коммерческих банков</v>
          </cell>
          <cell r="F865">
            <v>1</v>
          </cell>
          <cell r="G865">
            <v>1</v>
          </cell>
          <cell r="I865">
            <v>1</v>
          </cell>
        </row>
        <row r="866">
          <cell r="A866" t="str">
            <v>Организация производства оборудования для хлопкоочистительной промышленности</v>
          </cell>
          <cell r="B866" t="str">
            <v>подлежит уточнению</v>
          </cell>
          <cell r="C866" t="str">
            <v>2016 г.</v>
          </cell>
          <cell r="D866" t="str">
            <v>не требуется</v>
          </cell>
          <cell r="E866" t="str">
            <v>Всего</v>
          </cell>
          <cell r="F866">
            <v>1</v>
          </cell>
          <cell r="G866">
            <v>1</v>
          </cell>
          <cell r="H866">
            <v>0</v>
          </cell>
          <cell r="I866">
            <v>1</v>
          </cell>
          <cell r="J866">
            <v>0</v>
          </cell>
          <cell r="O866" t="str">
            <v>Требуется разработка бизнес-плана проекта</v>
          </cell>
          <cell r="P866" t="str">
            <v>ПП-2176 от 15.05.2014г.</v>
          </cell>
        </row>
        <row r="867">
          <cell r="E867" t="str">
            <v>кредиты коммерческих банков</v>
          </cell>
          <cell r="F867">
            <v>1</v>
          </cell>
          <cell r="G867">
            <v>1</v>
          </cell>
          <cell r="I867">
            <v>1</v>
          </cell>
        </row>
        <row r="868">
          <cell r="A868" t="str">
            <v>Организация производства оснастки и средств малой механизации для строительной индустрии</v>
          </cell>
          <cell r="B868" t="str">
            <v>подлежит уточнению</v>
          </cell>
          <cell r="C868" t="str">
            <v>2016-2017 гг.</v>
          </cell>
          <cell r="D868" t="str">
            <v>не требуется</v>
          </cell>
          <cell r="E868" t="str">
            <v>Всего</v>
          </cell>
          <cell r="F868">
            <v>1.5</v>
          </cell>
          <cell r="G868">
            <v>1.5</v>
          </cell>
          <cell r="H868">
            <v>0</v>
          </cell>
          <cell r="I868">
            <v>0.5</v>
          </cell>
          <cell r="J868">
            <v>1</v>
          </cell>
          <cell r="O868" t="str">
            <v>Требуется разработка бизнес-плана проекта</v>
          </cell>
          <cell r="P868" t="str">
            <v>ПП-2176 от 15.05.2014г.</v>
          </cell>
        </row>
        <row r="869">
          <cell r="E869" t="str">
            <v>кредиты коммерческих банков</v>
          </cell>
          <cell r="F869">
            <v>1.5</v>
          </cell>
          <cell r="G869">
            <v>1.5</v>
          </cell>
          <cell r="I869">
            <v>0.5</v>
          </cell>
          <cell r="J869">
            <v>1</v>
          </cell>
        </row>
        <row r="870">
          <cell r="A870" t="str">
            <v>Организация производства стальных профилей и труб</v>
          </cell>
          <cell r="B870" t="str">
            <v>5 тыс. тн.</v>
          </cell>
          <cell r="C870" t="str">
            <v>2016-2017 гг.</v>
          </cell>
          <cell r="D870" t="str">
            <v>не требуется</v>
          </cell>
          <cell r="E870" t="str">
            <v>Всего</v>
          </cell>
          <cell r="F870">
            <v>2.5</v>
          </cell>
          <cell r="G870">
            <v>2.5</v>
          </cell>
          <cell r="H870">
            <v>0</v>
          </cell>
          <cell r="I870">
            <v>1</v>
          </cell>
          <cell r="J870">
            <v>1.5</v>
          </cell>
          <cell r="O870" t="str">
            <v>Требуется разработка бизнес-плана проекта</v>
          </cell>
          <cell r="P870" t="str">
            <v>ПП-2176 от 15.05.2014г.</v>
          </cell>
        </row>
        <row r="871">
          <cell r="E871" t="str">
            <v>кредиты коммерческих банков</v>
          </cell>
          <cell r="F871">
            <v>2.5</v>
          </cell>
          <cell r="G871">
            <v>2.5</v>
          </cell>
          <cell r="I871">
            <v>1</v>
          </cell>
          <cell r="J871">
            <v>1.5</v>
          </cell>
        </row>
        <row r="872">
          <cell r="A872" t="str">
            <v>Модернизация кузнечно-прессового производства</v>
          </cell>
          <cell r="B872" t="str">
            <v>5 тыс. тн.</v>
          </cell>
          <cell r="C872" t="str">
            <v>2017-2018 гг.</v>
          </cell>
          <cell r="D872" t="str">
            <v>не требуется</v>
          </cell>
          <cell r="E872" t="str">
            <v>Всего</v>
          </cell>
          <cell r="F872">
            <v>2.5</v>
          </cell>
          <cell r="G872">
            <v>2.5</v>
          </cell>
          <cell r="H872">
            <v>0</v>
          </cell>
          <cell r="I872">
            <v>0</v>
          </cell>
          <cell r="J872">
            <v>0.2</v>
          </cell>
          <cell r="K872">
            <v>2.2999999999999998</v>
          </cell>
          <cell r="O872" t="str">
            <v>Требуется разработка бизнес-плана проекта</v>
          </cell>
          <cell r="P872" t="str">
            <v>Письмо ОАО "ОАО "Ташкентский тракторный завод" от __.__.____ г. №_________</v>
          </cell>
        </row>
        <row r="873">
          <cell r="E873" t="str">
            <v>кредиты коммерческих банков</v>
          </cell>
          <cell r="F873">
            <v>2.5</v>
          </cell>
          <cell r="G873">
            <v>2.5</v>
          </cell>
          <cell r="J873">
            <v>0.2</v>
          </cell>
          <cell r="K873">
            <v>2.2999999999999998</v>
          </cell>
        </row>
        <row r="874">
          <cell r="A874" t="str">
            <v>Организация производства дизельных генераторов и компрессоров</v>
          </cell>
          <cell r="B874" t="str">
            <v>подлежит уточнению</v>
          </cell>
          <cell r="C874" t="str">
            <v>2017-2018 гг.</v>
          </cell>
          <cell r="D874" t="str">
            <v>не требуется</v>
          </cell>
          <cell r="E874" t="str">
            <v>Всего</v>
          </cell>
          <cell r="F874">
            <v>1.5</v>
          </cell>
          <cell r="G874">
            <v>1.5</v>
          </cell>
          <cell r="H874">
            <v>0</v>
          </cell>
          <cell r="I874">
            <v>0</v>
          </cell>
          <cell r="J874">
            <v>0.2</v>
          </cell>
          <cell r="K874">
            <v>1.3</v>
          </cell>
          <cell r="O874" t="str">
            <v>Требуется разработка бизнес-плана проекта</v>
          </cell>
          <cell r="P874" t="str">
            <v>ПП-2176 от 15.05.2014г.</v>
          </cell>
        </row>
        <row r="875">
          <cell r="E875" t="str">
            <v>кредиты коммерческих банков</v>
          </cell>
          <cell r="F875">
            <v>1.5</v>
          </cell>
          <cell r="G875">
            <v>1.5</v>
          </cell>
          <cell r="J875">
            <v>0.2</v>
          </cell>
          <cell r="K875">
            <v>1.3</v>
          </cell>
        </row>
        <row r="876">
          <cell r="A876" t="str">
            <v>Организация производства спецтехники (устройств разгручно-погрузочных фронтальных и др) на базе тракторов для городского коммунального хозяйства</v>
          </cell>
          <cell r="B876" t="str">
            <v>800 ед.</v>
          </cell>
          <cell r="C876" t="str">
            <v>2018 г.</v>
          </cell>
          <cell r="D876" t="str">
            <v>не требуется</v>
          </cell>
          <cell r="E876" t="str">
            <v>Всего</v>
          </cell>
          <cell r="F876">
            <v>1.5</v>
          </cell>
          <cell r="G876">
            <v>1.5</v>
          </cell>
          <cell r="H876">
            <v>0</v>
          </cell>
          <cell r="I876">
            <v>0</v>
          </cell>
          <cell r="J876">
            <v>0</v>
          </cell>
          <cell r="K876">
            <v>1.5</v>
          </cell>
          <cell r="O876" t="str">
            <v>Требуется разработка бизнес-плана проекта</v>
          </cell>
          <cell r="P876" t="str">
            <v>ПП-1758 от 21.05.2012г.</v>
          </cell>
        </row>
        <row r="877">
          <cell r="E877" t="str">
            <v>кредиты коммерческих банков</v>
          </cell>
          <cell r="F877">
            <v>1.5</v>
          </cell>
          <cell r="G877">
            <v>1.5</v>
          </cell>
          <cell r="K877">
            <v>1.5</v>
          </cell>
        </row>
        <row r="878">
          <cell r="A878" t="str">
            <v>Организация производства мотоблоков</v>
          </cell>
          <cell r="B878" t="str">
            <v>подлежит уточнению</v>
          </cell>
          <cell r="C878" t="str">
            <v>2018 г.</v>
          </cell>
          <cell r="D878" t="str">
            <v>не требуется</v>
          </cell>
          <cell r="E878" t="str">
            <v>Всего</v>
          </cell>
          <cell r="F878">
            <v>1.5</v>
          </cell>
          <cell r="G878">
            <v>1.5</v>
          </cell>
          <cell r="H878">
            <v>0</v>
          </cell>
          <cell r="I878">
            <v>0</v>
          </cell>
          <cell r="J878">
            <v>0</v>
          </cell>
          <cell r="K878">
            <v>1.5</v>
          </cell>
          <cell r="O878" t="str">
            <v>Требуется разработка бизнес-плана проекта</v>
          </cell>
          <cell r="P878" t="str">
            <v>ПП-2176 от 15.05.2014г.</v>
          </cell>
        </row>
        <row r="879">
          <cell r="E879" t="str">
            <v>кредиты коммерческих банков</v>
          </cell>
          <cell r="F879">
            <v>1.5</v>
          </cell>
          <cell r="G879">
            <v>1.5</v>
          </cell>
          <cell r="K879">
            <v>1.5</v>
          </cell>
        </row>
        <row r="880">
          <cell r="A880" t="str">
            <v>Модернизация литейного производства (стальные и чугунные отливки)</v>
          </cell>
          <cell r="B880" t="str">
            <v>25 тыс.тн.</v>
          </cell>
          <cell r="C880" t="str">
            <v>2019-2020 гг.</v>
          </cell>
          <cell r="D880" t="str">
            <v>не требуется</v>
          </cell>
          <cell r="E880" t="str">
            <v>Всего</v>
          </cell>
          <cell r="F880">
            <v>18</v>
          </cell>
          <cell r="G880">
            <v>18</v>
          </cell>
          <cell r="H880">
            <v>0</v>
          </cell>
          <cell r="I880">
            <v>0</v>
          </cell>
          <cell r="J880">
            <v>0</v>
          </cell>
          <cell r="K880">
            <v>0</v>
          </cell>
          <cell r="L880">
            <v>8</v>
          </cell>
          <cell r="M880">
            <v>10</v>
          </cell>
          <cell r="O880" t="str">
            <v>Требуется разработка бизнес-плана проекта</v>
          </cell>
          <cell r="P880" t="str">
            <v>Письмо ОАО "ОАО "Ташкентский тракторный завод" от __.__.____ г. №_________</v>
          </cell>
        </row>
        <row r="881">
          <cell r="E881" t="str">
            <v>кредиты коммерческих банков</v>
          </cell>
          <cell r="F881">
            <v>18</v>
          </cell>
          <cell r="G881">
            <v>18</v>
          </cell>
          <cell r="L881">
            <v>8</v>
          </cell>
          <cell r="M881">
            <v>10</v>
          </cell>
        </row>
        <row r="882">
          <cell r="A882" t="str">
            <v>Организация производства оборудования для животноводства и птицеводства</v>
          </cell>
          <cell r="B882" t="str">
            <v>подлежит уточнению</v>
          </cell>
          <cell r="C882" t="str">
            <v>2019-2020 гг.</v>
          </cell>
          <cell r="D882" t="str">
            <v>не требуется</v>
          </cell>
          <cell r="E882" t="str">
            <v>Всего</v>
          </cell>
          <cell r="F882">
            <v>1.5</v>
          </cell>
          <cell r="G882">
            <v>1.5</v>
          </cell>
          <cell r="H882">
            <v>0</v>
          </cell>
          <cell r="I882">
            <v>0</v>
          </cell>
          <cell r="J882">
            <v>0</v>
          </cell>
          <cell r="K882">
            <v>0</v>
          </cell>
          <cell r="L882">
            <v>0.5</v>
          </cell>
          <cell r="M882">
            <v>1</v>
          </cell>
          <cell r="O882" t="str">
            <v>Требуется разработка бизнес-плана проекта</v>
          </cell>
          <cell r="P882" t="str">
            <v>ПП-2176 от 15.05.2014г.</v>
          </cell>
        </row>
        <row r="883">
          <cell r="E883" t="str">
            <v>кредиты коммерческих банков</v>
          </cell>
          <cell r="F883">
            <v>1.5</v>
          </cell>
          <cell r="G883">
            <v>1.5</v>
          </cell>
          <cell r="L883">
            <v>0.5</v>
          </cell>
          <cell r="M883">
            <v>1</v>
          </cell>
        </row>
        <row r="884">
          <cell r="A884" t="str">
            <v>ОАО "Ташкентский механический завод"</v>
          </cell>
        </row>
        <row r="885">
          <cell r="A885" t="str">
            <v>Всего</v>
          </cell>
          <cell r="F885">
            <v>3</v>
          </cell>
          <cell r="G885">
            <v>3</v>
          </cell>
          <cell r="H885">
            <v>2.04</v>
          </cell>
          <cell r="I885">
            <v>0.96</v>
          </cell>
        </row>
        <row r="886">
          <cell r="A886" t="str">
            <v>в том числе:</v>
          </cell>
        </row>
        <row r="887">
          <cell r="E887" t="str">
            <v>собственные средства</v>
          </cell>
          <cell r="F887">
            <v>3</v>
          </cell>
          <cell r="G887">
            <v>3</v>
          </cell>
          <cell r="H887">
            <v>2.04</v>
          </cell>
          <cell r="I887">
            <v>0.96</v>
          </cell>
        </row>
        <row r="888">
          <cell r="A888" t="str">
            <v>модернизация и реконструкция</v>
          </cell>
          <cell r="F888">
            <v>3</v>
          </cell>
          <cell r="G888">
            <v>3</v>
          </cell>
          <cell r="H888">
            <v>2.04</v>
          </cell>
          <cell r="I888">
            <v>0.96</v>
          </cell>
        </row>
        <row r="889">
          <cell r="A889" t="str">
            <v>Организация производства дверных и навесных замков</v>
          </cell>
          <cell r="B889" t="str">
            <v>200 тыс. шт.</v>
          </cell>
          <cell r="C889" t="str">
            <v>2015-2016 гг.</v>
          </cell>
          <cell r="D889" t="str">
            <v>не требуется</v>
          </cell>
          <cell r="E889" t="str">
            <v>Всего</v>
          </cell>
          <cell r="F889">
            <v>3</v>
          </cell>
          <cell r="G889">
            <v>3</v>
          </cell>
          <cell r="H889">
            <v>2.04</v>
          </cell>
          <cell r="I889">
            <v>0.96</v>
          </cell>
          <cell r="O889" t="str">
            <v>Требуется разработка ТЭО проекта</v>
          </cell>
          <cell r="P889" t="str">
            <v>Постановления Президента Республики Узбекистан от 17.11.2014 г. №ПП-2264Письмо ОАО "Ташкентский механический завод" от 29.07.2013 г. №ВУ-433</v>
          </cell>
        </row>
        <row r="890">
          <cell r="E890" t="str">
            <v>собственные средства</v>
          </cell>
          <cell r="F890">
            <v>3</v>
          </cell>
          <cell r="G890">
            <v>3</v>
          </cell>
          <cell r="H890">
            <v>2.04</v>
          </cell>
          <cell r="I890">
            <v>0.96</v>
          </cell>
        </row>
        <row r="891">
          <cell r="A891" t="str">
            <v>Комплекс по вопросам коммунальной сферы, транспорта, капитального строительства и стройиндустрии, всего</v>
          </cell>
          <cell r="F891">
            <v>383.62299999999999</v>
          </cell>
          <cell r="G891">
            <v>313.7</v>
          </cell>
          <cell r="H891">
            <v>121.6</v>
          </cell>
          <cell r="I891">
            <v>75.099999999999994</v>
          </cell>
          <cell r="J891">
            <v>35.299999999999997</v>
          </cell>
          <cell r="K891">
            <v>0</v>
          </cell>
          <cell r="L891">
            <v>0</v>
          </cell>
          <cell r="M891">
            <v>0</v>
          </cell>
        </row>
        <row r="892">
          <cell r="A892" t="str">
            <v>новое строительство</v>
          </cell>
          <cell r="F892">
            <v>244.6</v>
          </cell>
          <cell r="G892">
            <v>235.29</v>
          </cell>
          <cell r="H892">
            <v>87.39</v>
          </cell>
          <cell r="I892">
            <v>50.3</v>
          </cell>
          <cell r="J892">
            <v>15.899999999999999</v>
          </cell>
          <cell r="K892">
            <v>0</v>
          </cell>
          <cell r="L892">
            <v>0</v>
          </cell>
          <cell r="M892">
            <v>0</v>
          </cell>
        </row>
        <row r="893">
          <cell r="A893" t="str">
            <v>модернизация и реконструкция</v>
          </cell>
          <cell r="F893">
            <v>139.023</v>
          </cell>
          <cell r="G893">
            <v>78.41</v>
          </cell>
          <cell r="H893">
            <v>34.21</v>
          </cell>
          <cell r="I893">
            <v>24.8</v>
          </cell>
          <cell r="J893">
            <v>19.399999999999999</v>
          </cell>
          <cell r="K893">
            <v>0</v>
          </cell>
          <cell r="L893">
            <v>0</v>
          </cell>
          <cell r="M893">
            <v>0</v>
          </cell>
        </row>
        <row r="894">
          <cell r="A894" t="str">
            <v>АК "Узстройматериалы"</v>
          </cell>
        </row>
        <row r="895">
          <cell r="A895" t="str">
            <v>Всего</v>
          </cell>
          <cell r="F895">
            <v>244.04300000000001</v>
          </cell>
          <cell r="G895">
            <v>221</v>
          </cell>
          <cell r="H895">
            <v>73.3</v>
          </cell>
          <cell r="I895">
            <v>46.599999999999994</v>
          </cell>
          <cell r="J895">
            <v>19.399999999999999</v>
          </cell>
        </row>
        <row r="896">
          <cell r="A896" t="str">
            <v>в том числе:</v>
          </cell>
        </row>
        <row r="897">
          <cell r="E897" t="str">
            <v>собственные средства</v>
          </cell>
          <cell r="F897">
            <v>105.19300000000001</v>
          </cell>
          <cell r="G897">
            <v>84.75</v>
          </cell>
          <cell r="H897">
            <v>34.15</v>
          </cell>
          <cell r="I897">
            <v>24.824999999999999</v>
          </cell>
          <cell r="J897">
            <v>21.524999999999999</v>
          </cell>
          <cell r="K897">
            <v>2.125</v>
          </cell>
          <cell r="L897">
            <v>2.125</v>
          </cell>
          <cell r="M897">
            <v>0</v>
          </cell>
        </row>
        <row r="898">
          <cell r="E898" t="str">
            <v>кредиты коммерческих банков</v>
          </cell>
          <cell r="F898">
            <v>20.65</v>
          </cell>
          <cell r="G898">
            <v>18.05</v>
          </cell>
          <cell r="H898">
            <v>18.05</v>
          </cell>
          <cell r="I898">
            <v>0</v>
          </cell>
          <cell r="J898">
            <v>0</v>
          </cell>
          <cell r="K898">
            <v>0</v>
          </cell>
          <cell r="L898">
            <v>0</v>
          </cell>
          <cell r="M898">
            <v>0</v>
          </cell>
        </row>
        <row r="899">
          <cell r="E899" t="str">
            <v>прямые иностранные инвестиции и кредиты</v>
          </cell>
          <cell r="F899">
            <v>118.2</v>
          </cell>
          <cell r="G899">
            <v>118.2</v>
          </cell>
          <cell r="H899">
            <v>21.1</v>
          </cell>
          <cell r="I899">
            <v>21.774999999999999</v>
          </cell>
          <cell r="J899">
            <v>21.774999999999999</v>
          </cell>
          <cell r="K899">
            <v>26.774999999999999</v>
          </cell>
          <cell r="L899">
            <v>26.774999999999999</v>
          </cell>
          <cell r="M899">
            <v>0</v>
          </cell>
        </row>
        <row r="900">
          <cell r="A900" t="str">
            <v>новое строительство</v>
          </cell>
          <cell r="F900">
            <v>165</v>
          </cell>
          <cell r="G900">
            <v>155.69</v>
          </cell>
          <cell r="H900">
            <v>50.09</v>
          </cell>
          <cell r="I900">
            <v>23.9</v>
          </cell>
        </row>
        <row r="901">
          <cell r="A901" t="str">
            <v>Организация производства керамогранита совместно с компанией "Italceramica" в г.Ташкенте</v>
          </cell>
          <cell r="B901" t="str">
            <v>1800 тыс. кв. м</v>
          </cell>
          <cell r="C901" t="str">
            <v>2012-2015 гг.</v>
          </cell>
          <cell r="D901" t="str">
            <v>не требуется</v>
          </cell>
          <cell r="E901" t="str">
            <v>Всего</v>
          </cell>
          <cell r="F901">
            <v>12.5</v>
          </cell>
          <cell r="G901">
            <v>6.84</v>
          </cell>
          <cell r="H901">
            <v>6.84</v>
          </cell>
          <cell r="O901" t="str">
            <v>Имеется разработанное ТЭО проекта</v>
          </cell>
          <cell r="P901" t="str">
            <v>Постановление Президента Республики Узбекистан      от 04.10.2011 г. №ПП-1623 ПП-2069 от 18.11.2013г.</v>
          </cell>
        </row>
        <row r="902">
          <cell r="E902" t="str">
            <v>собственные средства</v>
          </cell>
          <cell r="F902">
            <v>4</v>
          </cell>
          <cell r="G902">
            <v>0.94</v>
          </cell>
          <cell r="H902">
            <v>0.94</v>
          </cell>
        </row>
        <row r="903">
          <cell r="E903" t="str">
            <v>кредиты коммерческих банков</v>
          </cell>
          <cell r="F903">
            <v>8.5</v>
          </cell>
          <cell r="G903">
            <v>5.9</v>
          </cell>
          <cell r="H903">
            <v>5.9</v>
          </cell>
        </row>
        <row r="904">
          <cell r="A904" t="str">
            <v>Организация производства санитарно-технической керамики на ООО "EMG San Ceramic"</v>
          </cell>
          <cell r="B904" t="str">
            <v xml:space="preserve">350,0 тыс.шт. </v>
          </cell>
          <cell r="C904" t="str">
            <v>2015-2016 гг.</v>
          </cell>
          <cell r="D904" t="str">
            <v>Компании "Halegich Mohammadtagi Mohammad Hosejn","Kalantar Dzhamol Mahmud" (Иран)</v>
          </cell>
          <cell r="E904" t="str">
            <v>Всего</v>
          </cell>
          <cell r="F904">
            <v>10</v>
          </cell>
          <cell r="G904">
            <v>10</v>
          </cell>
          <cell r="H904">
            <v>5</v>
          </cell>
          <cell r="I904">
            <v>5</v>
          </cell>
          <cell r="O904" t="str">
            <v>Имеется разработанный бизнес-план проекта</v>
          </cell>
          <cell r="P904" t="str">
            <v>Постановления Президента Республики Узбекистан от 17.11.2014 г. №ПП-2264</v>
          </cell>
        </row>
        <row r="905">
          <cell r="E905" t="str">
            <v>прямые иностранные инвестиции и кредиты</v>
          </cell>
          <cell r="F905">
            <v>10</v>
          </cell>
          <cell r="G905">
            <v>10</v>
          </cell>
          <cell r="H905">
            <v>5</v>
          </cell>
          <cell r="I905">
            <v>5</v>
          </cell>
        </row>
        <row r="906">
          <cell r="A906" t="str">
            <v>Организация производства на основе современных технологий энергоэффективных строительных материалов с учетом переработки местного сырья в Джизакской области</v>
          </cell>
          <cell r="B906" t="str">
            <v>160,0 тыс.куб.м бетона100,0 тыс.куб.м известняка</v>
          </cell>
          <cell r="C906" t="str">
            <v>2014-2019 гг.</v>
          </cell>
          <cell r="D906" t="str">
            <v>Компания «SinowayIndustrial Co» (КНР)</v>
          </cell>
          <cell r="E906" t="str">
            <v>Всего</v>
          </cell>
          <cell r="F906">
            <v>19</v>
          </cell>
          <cell r="G906">
            <v>17.7</v>
          </cell>
          <cell r="H906">
            <v>2.1</v>
          </cell>
          <cell r="I906">
            <v>3.9</v>
          </cell>
          <cell r="J906">
            <v>3.9</v>
          </cell>
          <cell r="K906">
            <v>3.9</v>
          </cell>
          <cell r="L906">
            <v>3.9</v>
          </cell>
          <cell r="O906" t="str">
            <v>Имеется разработанный бизнес-план проекта</v>
          </cell>
          <cell r="P906" t="str">
            <v xml:space="preserve">Постановления Президента Республики Узбекистан от 17.11.2014 г. №ПП-2264Протокол заседания Кабинета  Министров от 23.04.2013 г. №2 </v>
          </cell>
        </row>
        <row r="907">
          <cell r="E907" t="str">
            <v>собственные средства</v>
          </cell>
          <cell r="F907">
            <v>10.8</v>
          </cell>
          <cell r="G907">
            <v>9.5</v>
          </cell>
          <cell r="H907">
            <v>1</v>
          </cell>
          <cell r="I907">
            <v>2.125</v>
          </cell>
          <cell r="J907">
            <v>2.125</v>
          </cell>
          <cell r="K907">
            <v>2.125</v>
          </cell>
          <cell r="L907">
            <v>2.125</v>
          </cell>
        </row>
        <row r="908">
          <cell r="E908" t="str">
            <v>прямые иностранные инвестиции и кредиты</v>
          </cell>
          <cell r="F908">
            <v>8.1999999999999993</v>
          </cell>
          <cell r="G908">
            <v>8.1999999999999993</v>
          </cell>
          <cell r="H908">
            <v>1.1000000000000001</v>
          </cell>
          <cell r="I908">
            <v>1.7749999999999999</v>
          </cell>
          <cell r="J908">
            <v>1.7749999999999999</v>
          </cell>
          <cell r="K908">
            <v>1.7749999999999999</v>
          </cell>
          <cell r="L908">
            <v>1.7749999999999999</v>
          </cell>
        </row>
        <row r="909">
          <cell r="A909" t="str">
            <v>Организация производства современных стеновых материалов (облицовочный кирпич) (СИЗ "Ангрен")</v>
          </cell>
          <cell r="B909" t="str">
            <v>30 млн.шт.</v>
          </cell>
          <cell r="C909" t="str">
            <v>2014-2015 гг.</v>
          </cell>
          <cell r="D909" t="str">
            <v>ИП ООО "ORIGINAL GOLD CERAMIC"</v>
          </cell>
          <cell r="E909" t="str">
            <v>Всего</v>
          </cell>
          <cell r="F909">
            <v>4.5</v>
          </cell>
          <cell r="G909">
            <v>3.15</v>
          </cell>
          <cell r="H909">
            <v>3.15</v>
          </cell>
          <cell r="I909">
            <v>0</v>
          </cell>
          <cell r="O909" t="str">
            <v>Бизнес-план проекта на стадии разработки</v>
          </cell>
          <cell r="P909" t="str">
            <v>Постановления Президента Республики Узбекистан от 17.11.2014 г. №ПП-2264Протокол №6 Административного совета СИЗ "Ангрен" от 15.01.2014 г.</v>
          </cell>
        </row>
        <row r="910">
          <cell r="E910" t="str">
            <v>собственные средства</v>
          </cell>
          <cell r="F910">
            <v>4.5</v>
          </cell>
          <cell r="G910">
            <v>3.15</v>
          </cell>
          <cell r="H910">
            <v>3.15</v>
          </cell>
        </row>
        <row r="911">
          <cell r="A911" t="str">
            <v>Организация производства керамических плитки, керамогранита и санитарной керамики (I этап)</v>
          </cell>
          <cell r="B911" t="str">
            <v>8 млн.кв.м керамическая плитка, 4 млн.кв.м керамогранита</v>
          </cell>
          <cell r="C911" t="str">
            <v>2014-2019 гг.</v>
          </cell>
          <cell r="D911" t="str">
            <v>Компания "Bohua Ceramics" (КНР)</v>
          </cell>
          <cell r="E911" t="str">
            <v>Всего</v>
          </cell>
          <cell r="F911">
            <v>100</v>
          </cell>
          <cell r="G911">
            <v>100</v>
          </cell>
          <cell r="H911">
            <v>15</v>
          </cell>
          <cell r="I911">
            <v>15</v>
          </cell>
          <cell r="J911">
            <v>20</v>
          </cell>
          <cell r="K911">
            <v>25</v>
          </cell>
          <cell r="L911">
            <v>25</v>
          </cell>
          <cell r="O911" t="str">
            <v>Бизнес-план проекта на стадии разработки</v>
          </cell>
          <cell r="P911" t="str">
            <v>Распоряжение Президента Республики Узбекистан от 29.08.2014 г. №Р-4340Постановления Президента Республики Узбекистан от 17.11.2014 г. №ПП-2264</v>
          </cell>
        </row>
        <row r="912">
          <cell r="E912" t="str">
            <v>прямые иностранные инвестиции и кредиты</v>
          </cell>
          <cell r="F912">
            <v>100</v>
          </cell>
          <cell r="G912">
            <v>100</v>
          </cell>
          <cell r="H912">
            <v>15</v>
          </cell>
          <cell r="I912">
            <v>15</v>
          </cell>
          <cell r="J912">
            <v>20</v>
          </cell>
          <cell r="K912">
            <v>25</v>
          </cell>
          <cell r="L912">
            <v>25</v>
          </cell>
        </row>
        <row r="913">
          <cell r="A913" t="str">
            <v>Организация производства глазурованной и декорированной керамической плитки на территории СИЗ "Джизак"</v>
          </cell>
          <cell r="B913" t="str">
            <v>3 000 тыс.кв.м.</v>
          </cell>
          <cell r="C913" t="str">
            <v>2013-2015 гг.</v>
          </cell>
          <cell r="D913" t="str">
            <v xml:space="preserve">не требуется </v>
          </cell>
          <cell r="E913" t="str">
            <v>Всего</v>
          </cell>
          <cell r="F913">
            <v>19</v>
          </cell>
          <cell r="G913">
            <v>18</v>
          </cell>
          <cell r="H913">
            <v>18</v>
          </cell>
          <cell r="O913" t="str">
            <v>Имеется разработанное ТЭО проекта</v>
          </cell>
          <cell r="P913" t="str">
            <v xml:space="preserve">Постановления Президента Республики Узбекистан ПП-2069 от 18.11.2013г.от 17.11.2014 г. №ПП-2264Письмо ООО "Italceramica" от 07.04.2014г. №22 </v>
          </cell>
        </row>
        <row r="914">
          <cell r="E914" t="str">
            <v>собственные средства</v>
          </cell>
          <cell r="F914">
            <v>6.85</v>
          </cell>
          <cell r="G914">
            <v>5.85</v>
          </cell>
          <cell r="H914">
            <v>5.85</v>
          </cell>
        </row>
        <row r="915">
          <cell r="E915" t="str">
            <v>кредиты коммерческих банков</v>
          </cell>
          <cell r="F915">
            <v>12.15</v>
          </cell>
          <cell r="G915">
            <v>12.15</v>
          </cell>
          <cell r="H915">
            <v>12.15</v>
          </cell>
        </row>
        <row r="916">
          <cell r="A916" t="str">
            <v>модернизация и реконструкция</v>
          </cell>
          <cell r="F916">
            <v>79.043000000000006</v>
          </cell>
          <cell r="G916">
            <v>65.31</v>
          </cell>
          <cell r="H916">
            <v>23.209999999999997</v>
          </cell>
          <cell r="I916">
            <v>22.7</v>
          </cell>
          <cell r="J916">
            <v>19.399999999999999</v>
          </cell>
        </row>
        <row r="917">
          <cell r="A917" t="str">
            <v>Строительство цементной мельницы №7 на ОАО "Кизилкумцемент"</v>
          </cell>
          <cell r="B917" t="str">
            <v>объект</v>
          </cell>
          <cell r="C917" t="str">
            <v>2013-2016 гг.</v>
          </cell>
          <cell r="D917" t="str">
            <v xml:space="preserve">не требуется </v>
          </cell>
          <cell r="E917" t="str">
            <v>Всего</v>
          </cell>
          <cell r="F917">
            <v>25.829000000000001</v>
          </cell>
          <cell r="G917">
            <v>17.22</v>
          </cell>
          <cell r="H917">
            <v>8.89</v>
          </cell>
          <cell r="I917">
            <v>8.33</v>
          </cell>
          <cell r="O917" t="str">
            <v>Имеется разработанное ТЭО проекта</v>
          </cell>
          <cell r="P917" t="str">
            <v>Постановления Президента Республики Узбекистан от 17.11.2014 г. №ПП-2264ПП-2069 от 18.11.2013г.Письмо АК "Узстройматериалы" от 25.04.2013 г. №ЭА-01/03-655</v>
          </cell>
        </row>
        <row r="918">
          <cell r="E918" t="str">
            <v>собственные средства</v>
          </cell>
          <cell r="F918">
            <v>25.829000000000001</v>
          </cell>
          <cell r="G918">
            <v>17.22</v>
          </cell>
          <cell r="H918">
            <v>8.89</v>
          </cell>
          <cell r="I918">
            <v>8.33</v>
          </cell>
        </row>
        <row r="919">
          <cell r="A919" t="str">
            <v>Строительство головной понизительной подстанции ГПП-2220/10 "Цемзавод-2" на ОАО "Кизилкумцемент"</v>
          </cell>
          <cell r="B919" t="str">
            <v>объект</v>
          </cell>
          <cell r="C919" t="str">
            <v>2013-2016 гг.</v>
          </cell>
          <cell r="D919" t="str">
            <v xml:space="preserve">не требуется </v>
          </cell>
          <cell r="E919" t="str">
            <v>Всего</v>
          </cell>
          <cell r="F919">
            <v>5.1660000000000004</v>
          </cell>
          <cell r="G919">
            <v>3.45</v>
          </cell>
          <cell r="H919">
            <v>1.61</v>
          </cell>
          <cell r="I919">
            <v>1.84</v>
          </cell>
          <cell r="O919" t="str">
            <v>Имеется разработанное ПТЭО проекта</v>
          </cell>
          <cell r="P919" t="str">
            <v>Постановления Президента Республики Узбекистан от 17.11.2014 г. №ПП-2264ПП-2069 от 18.11.2013г.Письмо АК "Узстройматериалы" от 25.04.2013 г. №ЭА-01/03-655</v>
          </cell>
        </row>
        <row r="920">
          <cell r="E920" t="str">
            <v>собственные средства</v>
          </cell>
          <cell r="F920">
            <v>5.1660000000000004</v>
          </cell>
          <cell r="G920">
            <v>3.45</v>
          </cell>
          <cell r="H920">
            <v>1.61</v>
          </cell>
          <cell r="I920">
            <v>1.84</v>
          </cell>
        </row>
        <row r="921">
          <cell r="A921" t="str">
            <v>Модернизация технологических линий по выпуску клинкера (технологические линии от горного производства до цеха помол) на ОАО "Кизилкумцемент"</v>
          </cell>
          <cell r="B921" t="str">
            <v>объект</v>
          </cell>
          <cell r="C921" t="str">
            <v>2014-2016 гг.</v>
          </cell>
          <cell r="D921" t="str">
            <v xml:space="preserve">не требуется </v>
          </cell>
          <cell r="E921" t="str">
            <v>Всего</v>
          </cell>
          <cell r="F921">
            <v>8.61</v>
          </cell>
          <cell r="G921">
            <v>6.46</v>
          </cell>
          <cell r="H921">
            <v>3.22</v>
          </cell>
          <cell r="I921">
            <v>3.24</v>
          </cell>
          <cell r="O921" t="str">
            <v>Имеется разработанное ПТЭО проекта</v>
          </cell>
          <cell r="P921" t="str">
            <v>Постановления Президента Республики Узбекистан от 17.11.2014 г. №ПП-2264ПП-2069 от 18.11.2013г.Письмо АК "Узстройматериалы" от 25.04.2013 г. №ЭА-01/03-655</v>
          </cell>
        </row>
        <row r="922">
          <cell r="E922" t="str">
            <v>собственные средства</v>
          </cell>
          <cell r="F922">
            <v>8.61</v>
          </cell>
          <cell r="G922">
            <v>6.46</v>
          </cell>
          <cell r="H922">
            <v>3.22</v>
          </cell>
          <cell r="I922">
            <v>3.24</v>
          </cell>
        </row>
        <row r="923">
          <cell r="A923" t="str">
            <v>Модернизация технологической линии (II этап) на ОАО "Ахангаранцемент", г.Ахангаран Ташкентская область</v>
          </cell>
          <cell r="B923" t="str">
            <v>объект</v>
          </cell>
          <cell r="C923" t="str">
            <v>2014-2016 гг.</v>
          </cell>
          <cell r="D923" t="str">
            <v xml:space="preserve">не требуется </v>
          </cell>
          <cell r="E923" t="str">
            <v>Всего</v>
          </cell>
          <cell r="F923">
            <v>2.7679999999999998</v>
          </cell>
          <cell r="G923">
            <v>1.51</v>
          </cell>
          <cell r="H923">
            <v>1.51</v>
          </cell>
          <cell r="O923" t="str">
            <v>Имеется разработанный бизнес-план проекта</v>
          </cell>
          <cell r="P923" t="str">
            <v>Постановления Президента Республики Узбекистан от 17.11.2014 г. №ПП-2264ПП-2069 от 18.11.2013г.Письмо АК "Узстройматериалы" от 25.04.2013 г. №ЭА-01/03-655</v>
          </cell>
        </row>
        <row r="924">
          <cell r="E924" t="str">
            <v>собственные средства</v>
          </cell>
          <cell r="F924">
            <v>2.7679999999999998</v>
          </cell>
          <cell r="G924">
            <v>1.51</v>
          </cell>
          <cell r="H924">
            <v>1.51</v>
          </cell>
        </row>
        <row r="925">
          <cell r="A925" t="str">
            <v>Модернизация помольного отделения с установкой цементной мельницы закрытого типа на ОАО "Бекабадцемент"</v>
          </cell>
          <cell r="B925" t="str">
            <v>100 тн/час</v>
          </cell>
          <cell r="C925" t="str">
            <v>2015г.</v>
          </cell>
          <cell r="D925" t="str">
            <v xml:space="preserve">не требуется </v>
          </cell>
          <cell r="E925" t="str">
            <v>Всего</v>
          </cell>
          <cell r="F925">
            <v>5.45</v>
          </cell>
          <cell r="G925">
            <v>5.45</v>
          </cell>
          <cell r="H925">
            <v>5.45</v>
          </cell>
          <cell r="O925" t="str">
            <v>Имеется разработанный бизнес-план проекта</v>
          </cell>
          <cell r="P925" t="str">
            <v>Постановления Президента Республики Узбекистан от 17.11.2014 г. №ПП-2264</v>
          </cell>
        </row>
        <row r="926">
          <cell r="E926" t="str">
            <v>собственные средства</v>
          </cell>
          <cell r="F926">
            <v>5.45</v>
          </cell>
          <cell r="G926">
            <v>5.45</v>
          </cell>
          <cell r="H926">
            <v>5.45</v>
          </cell>
        </row>
        <row r="927">
          <cell r="A927" t="str">
            <v>Реконструкция электрофильтров Вращающих печей №1,2,3,4 на ОАО "Кувасайцемент"</v>
          </cell>
          <cell r="B927" t="str">
            <v>Объект</v>
          </cell>
          <cell r="C927" t="str">
            <v>2015г.</v>
          </cell>
          <cell r="D927" t="str">
            <v xml:space="preserve">не требуется </v>
          </cell>
          <cell r="E927" t="str">
            <v>Всего</v>
          </cell>
          <cell r="F927">
            <v>0.36</v>
          </cell>
          <cell r="G927">
            <v>0.36</v>
          </cell>
          <cell r="H927">
            <v>0.36</v>
          </cell>
          <cell r="O927" t="str">
            <v>Имеется разработанный бизнес-план проекта</v>
          </cell>
          <cell r="P927" t="str">
            <v>ПП-2069 от 18.11.2013г.Предложение предприятия</v>
          </cell>
        </row>
        <row r="928">
          <cell r="E928" t="str">
            <v>собственные средства</v>
          </cell>
          <cell r="F928">
            <v>0.36</v>
          </cell>
          <cell r="G928">
            <v>0.36</v>
          </cell>
          <cell r="H928">
            <v>0.36</v>
          </cell>
        </row>
        <row r="929">
          <cell r="A929" t="str">
            <v>Модернизация сырьевого цеха, замена устаревших шламнасосов на ОАО "Кувасайцемент"</v>
          </cell>
          <cell r="B929" t="str">
            <v>Объект</v>
          </cell>
          <cell r="C929" t="str">
            <v>2015г.</v>
          </cell>
          <cell r="D929" t="str">
            <v xml:space="preserve">не требуется </v>
          </cell>
          <cell r="E929" t="str">
            <v>Всего</v>
          </cell>
          <cell r="F929">
            <v>0.15</v>
          </cell>
          <cell r="G929">
            <v>0.15</v>
          </cell>
          <cell r="H929">
            <v>0.15</v>
          </cell>
          <cell r="I929">
            <v>0</v>
          </cell>
          <cell r="O929" t="str">
            <v>Имеется разработанное ТЭО проекта</v>
          </cell>
          <cell r="P929" t="str">
            <v>Постановления Президента Республики Узбекистан от 17.11.2014 г. №ПП-2264Письмо АК "Узстройматериалы" от 11.09.2014 г. №ЭА-01/03-1633</v>
          </cell>
        </row>
        <row r="930">
          <cell r="E930" t="str">
            <v>собственные средства</v>
          </cell>
          <cell r="F930">
            <v>0.15</v>
          </cell>
          <cell r="G930">
            <v>0.15</v>
          </cell>
          <cell r="H930">
            <v>0.15</v>
          </cell>
        </row>
        <row r="931">
          <cell r="A931" t="str">
            <v>Приобретение оборудование для основной деятельности , в т.ч.: приобретение БелАЗов, самосвалов, бульдозеров, обновление каръерного оборудования и т.п. на ОАО "Кызылкумцемент"</v>
          </cell>
          <cell r="B931" t="str">
            <v>Объект</v>
          </cell>
          <cell r="C931" t="str">
            <v>2015-2017 гг.</v>
          </cell>
          <cell r="D931" t="str">
            <v xml:space="preserve">не требуется </v>
          </cell>
          <cell r="E931" t="str">
            <v>Всего</v>
          </cell>
          <cell r="F931">
            <v>30.71</v>
          </cell>
          <cell r="G931">
            <v>30.71</v>
          </cell>
          <cell r="H931">
            <v>2.02</v>
          </cell>
          <cell r="I931">
            <v>9.2899999999999991</v>
          </cell>
          <cell r="J931">
            <v>19.399999999999999</v>
          </cell>
          <cell r="O931" t="str">
            <v>Имеется разработанный бизнес-план проекта</v>
          </cell>
          <cell r="P931" t="str">
            <v>Постановления Президента Республики Узбекистан от 17.11.2014 г. №ПП-2264ПП-2069 от 18.11.2013г.</v>
          </cell>
        </row>
        <row r="932">
          <cell r="E932" t="str">
            <v>собственные средства</v>
          </cell>
          <cell r="F932">
            <v>30.71</v>
          </cell>
          <cell r="G932">
            <v>30.71</v>
          </cell>
          <cell r="H932">
            <v>2.02</v>
          </cell>
          <cell r="I932">
            <v>9.2899999999999991</v>
          </cell>
          <cell r="J932">
            <v>19.399999999999999</v>
          </cell>
        </row>
        <row r="933">
          <cell r="A933" t="str">
            <v>Ассоциация "Узмонтажспецстрой"</v>
          </cell>
        </row>
        <row r="934">
          <cell r="A934" t="str">
            <v>Всего</v>
          </cell>
          <cell r="F934">
            <v>139.58000000000001</v>
          </cell>
          <cell r="G934">
            <v>92.7</v>
          </cell>
          <cell r="H934">
            <v>48.299999999999983</v>
          </cell>
          <cell r="I934">
            <v>28.5</v>
          </cell>
          <cell r="J934">
            <v>15.899999999999999</v>
          </cell>
          <cell r="K934">
            <v>0</v>
          </cell>
        </row>
        <row r="935">
          <cell r="A935" t="str">
            <v>в том числе:</v>
          </cell>
        </row>
        <row r="936">
          <cell r="E936" t="str">
            <v>собственные средства</v>
          </cell>
          <cell r="F936">
            <v>139.58000000000001</v>
          </cell>
          <cell r="G936">
            <v>92.7</v>
          </cell>
          <cell r="H936">
            <v>48.299999999999983</v>
          </cell>
          <cell r="I936">
            <v>28.5</v>
          </cell>
          <cell r="J936">
            <v>15.899999999999999</v>
          </cell>
          <cell r="K936">
            <v>0</v>
          </cell>
        </row>
        <row r="937">
          <cell r="E937" t="str">
            <v>прямые иностранные инвестиции и кредиты</v>
          </cell>
          <cell r="F937">
            <v>0</v>
          </cell>
          <cell r="G937">
            <v>0</v>
          </cell>
          <cell r="H937">
            <v>0</v>
          </cell>
          <cell r="I937">
            <v>0</v>
          </cell>
          <cell r="J937">
            <v>0</v>
          </cell>
          <cell r="K937">
            <v>0</v>
          </cell>
        </row>
        <row r="938">
          <cell r="A938" t="str">
            <v>новое строительство</v>
          </cell>
          <cell r="F938">
            <v>79.599999999999994</v>
          </cell>
          <cell r="G938">
            <v>79.599999999999994</v>
          </cell>
          <cell r="H938">
            <v>37.299999999999997</v>
          </cell>
          <cell r="I938">
            <v>26.4</v>
          </cell>
          <cell r="J938">
            <v>15.899999999999999</v>
          </cell>
          <cell r="K938">
            <v>0</v>
          </cell>
        </row>
        <row r="939">
          <cell r="A939" t="str">
            <v>Производство рулонного тонколистового проката в СП "Ташкентский трубный завод", г.Ташкент</v>
          </cell>
          <cell r="B939" t="str">
            <v>150 тыс.тн</v>
          </cell>
          <cell r="C939" t="str">
            <v>2015-2017 гг.</v>
          </cell>
          <cell r="D939" t="str">
            <v>Xinjiang Jinboer Industry &amp; Trade Co LTD</v>
          </cell>
          <cell r="E939" t="str">
            <v>Всего</v>
          </cell>
          <cell r="F939">
            <v>79.599999999999994</v>
          </cell>
          <cell r="G939">
            <v>79.599999999999994</v>
          </cell>
          <cell r="H939">
            <v>37.299999999999997</v>
          </cell>
          <cell r="I939">
            <v>26.4</v>
          </cell>
          <cell r="J939">
            <v>15.899999999999999</v>
          </cell>
          <cell r="K939">
            <v>0</v>
          </cell>
          <cell r="O939" t="str">
            <v>Имеется разработанное ТЭО проекта</v>
          </cell>
          <cell r="P939" t="str">
            <v xml:space="preserve"> Постановления Президента Республики Узбекистан от 17.11.2014 г. №ПП-2264 Письмо Ассоциации Узмонтажспецстрой от 13.05.14г. №01-220/02-07</v>
          </cell>
        </row>
        <row r="940">
          <cell r="E940" t="str">
            <v>собственные средства</v>
          </cell>
          <cell r="F940">
            <v>79.599999999999994</v>
          </cell>
          <cell r="G940">
            <v>79.599999999999994</v>
          </cell>
          <cell r="H940">
            <v>37.299999999999997</v>
          </cell>
          <cell r="I940">
            <v>26.4</v>
          </cell>
          <cell r="J940">
            <v>15.899999999999999</v>
          </cell>
        </row>
        <row r="941">
          <cell r="A941" t="str">
            <v>модернизация и реконструкция</v>
          </cell>
          <cell r="F941">
            <v>59.98</v>
          </cell>
          <cell r="G941">
            <v>13.100000000000001</v>
          </cell>
          <cell r="H941">
            <v>11.000000000000002</v>
          </cell>
          <cell r="I941">
            <v>2.1000000000000005</v>
          </cell>
        </row>
        <row r="942">
          <cell r="A942" t="str">
            <v xml:space="preserve">Организация производства стального сортового горячекатанного металлопроката (катанка Ø от 6,5 до 12мм; пруток Ø от 12 до 45мм) на СП "Ташкентский трубный завод")   </v>
          </cell>
          <cell r="B942" t="str">
            <v xml:space="preserve">130 тыс тн </v>
          </cell>
          <cell r="C942" t="str">
            <v>2012-2015 гг.</v>
          </cell>
          <cell r="D942" t="str">
            <v>не требуется</v>
          </cell>
          <cell r="E942" t="str">
            <v>Всего</v>
          </cell>
          <cell r="F942">
            <v>39.700000000000003</v>
          </cell>
          <cell r="G942">
            <v>2.9</v>
          </cell>
          <cell r="H942">
            <v>2.9</v>
          </cell>
          <cell r="O942" t="str">
            <v xml:space="preserve">Имеется утвержденное ТЭО проекта </v>
          </cell>
          <cell r="P942" t="str">
            <v>Постановление Президента Республики Узбекистан      от 04.10.2011 г. №ПП-1623,от 17.11.2014 г. №ПП-2264Протокол общего собрания Совета Учредителей от 10.01.2012г. №3 № ПП -2163 и ПП- 2069</v>
          </cell>
        </row>
        <row r="943">
          <cell r="E943" t="str">
            <v>собственные средства</v>
          </cell>
          <cell r="F943">
            <v>39.700000000000003</v>
          </cell>
          <cell r="G943">
            <v>2.9</v>
          </cell>
          <cell r="H943">
            <v>2.9</v>
          </cell>
        </row>
        <row r="944">
          <cell r="A944" t="str">
            <v>Организация производства  смесовой пряжи и перчаток из нее в СП "ГСКБ по ирригации"</v>
          </cell>
          <cell r="B944" t="str">
            <v>8 тыс тн</v>
          </cell>
          <cell r="C944" t="str">
            <v>2014-2015 гг.</v>
          </cell>
          <cell r="D944" t="str">
            <v>не требуется</v>
          </cell>
          <cell r="E944" t="str">
            <v>Всего</v>
          </cell>
          <cell r="F944">
            <v>4.3600000000000003</v>
          </cell>
          <cell r="G944">
            <v>1.3</v>
          </cell>
          <cell r="H944">
            <v>1.3</v>
          </cell>
          <cell r="O944" t="str">
            <v>Имеется разработанное ТЭО проекта</v>
          </cell>
          <cell r="P944" t="str">
            <v>Постановления Президента Республики Узбекистан от 17.11.2014 г. №ПП-2264№ ПП-2069Протокол общего собрания Совета Учредителей от 10.11.2013г. №4</v>
          </cell>
        </row>
        <row r="945">
          <cell r="E945" t="str">
            <v>собственные средства</v>
          </cell>
          <cell r="F945">
            <v>4.3600000000000003</v>
          </cell>
          <cell r="G945">
            <v>1.3</v>
          </cell>
          <cell r="H945">
            <v>1.3</v>
          </cell>
        </row>
        <row r="946">
          <cell r="A946" t="str">
            <v>Организация производства стальных радиаторов на СП "ГСКБ по ирригации"</v>
          </cell>
          <cell r="B946" t="str">
            <v>180 тыс.шт.</v>
          </cell>
          <cell r="C946" t="str">
            <v>2014-2015 гг.</v>
          </cell>
          <cell r="D946" t="str">
            <v>не требуется</v>
          </cell>
          <cell r="E946" t="str">
            <v>Всего</v>
          </cell>
          <cell r="F946">
            <v>2.8</v>
          </cell>
          <cell r="G946">
            <v>1</v>
          </cell>
          <cell r="H946">
            <v>1</v>
          </cell>
          <cell r="O946" t="str">
            <v>Имеется разработанное ТЭО проекта</v>
          </cell>
          <cell r="P946" t="str">
            <v>Постановления Президента Республики Узбекистан от 17.11.2014 г. №ПП-2264№ ПП-2069Протокол общего собрания Совета Учредителей от 10.11.2013г. №4</v>
          </cell>
        </row>
        <row r="947">
          <cell r="E947" t="str">
            <v>собственные средства</v>
          </cell>
          <cell r="F947">
            <v>2.8</v>
          </cell>
          <cell r="G947">
            <v>1</v>
          </cell>
          <cell r="H947">
            <v>1</v>
          </cell>
        </row>
        <row r="948">
          <cell r="A948" t="str">
            <v>СП "Ташкентский трубный завод" - организация производства цинкования полосы и проволоки</v>
          </cell>
          <cell r="B948" t="str">
            <v>3 тыс тн</v>
          </cell>
          <cell r="C948" t="str">
            <v>2012-2015 гг.</v>
          </cell>
          <cell r="D948" t="str">
            <v>Xinjiang Jinboer Industry &amp; Trade Co LTD</v>
          </cell>
          <cell r="E948" t="str">
            <v>Всего</v>
          </cell>
          <cell r="F948">
            <v>3.88</v>
          </cell>
          <cell r="G948">
            <v>1.3</v>
          </cell>
          <cell r="H948">
            <v>1.3</v>
          </cell>
          <cell r="O948" t="str">
            <v xml:space="preserve">Имеется утвержденное ТЭО проекта </v>
          </cell>
          <cell r="P948" t="str">
            <v>Постановления Президента Республики Узбекистан от 17.11.2014 г. №ПП-2264№ ПП -2163 и ПП- 2069Протокол общего собрания Совета Учредителей от 10,01,2012г.  №3;</v>
          </cell>
        </row>
        <row r="949">
          <cell r="E949" t="str">
            <v>собственные средства</v>
          </cell>
          <cell r="F949">
            <v>3.88</v>
          </cell>
          <cell r="G949">
            <v>1.3</v>
          </cell>
          <cell r="H949">
            <v>1.3</v>
          </cell>
        </row>
        <row r="950">
          <cell r="A950" t="str">
            <v>СП "Ташкентский трубный завод" - организация производства шурупов</v>
          </cell>
          <cell r="B950" t="str">
            <v>1 тыс.шт.</v>
          </cell>
          <cell r="C950" t="str">
            <v>2012-2015 гг.</v>
          </cell>
          <cell r="D950" t="str">
            <v>Xinjiang Jinboer Industry &amp; Trade Co LTD</v>
          </cell>
          <cell r="E950" t="str">
            <v>Всего</v>
          </cell>
          <cell r="F950">
            <v>4.4400000000000004</v>
          </cell>
          <cell r="G950">
            <v>1.8</v>
          </cell>
          <cell r="H950">
            <v>1.8</v>
          </cell>
          <cell r="O950" t="str">
            <v xml:space="preserve">Имеется утвержденное ТЭО проекта </v>
          </cell>
          <cell r="P950" t="str">
            <v>Постановления Президента Республики Узбекистан от 17.11.2014 г. №ПП-2264№ ПП -2163 и ПП- 2069Протокол общего собрания Совета Учредителей от 10,01,2012г.  №3;</v>
          </cell>
        </row>
        <row r="951">
          <cell r="E951" t="str">
            <v>собственные средства</v>
          </cell>
          <cell r="F951">
            <v>4.4400000000000004</v>
          </cell>
          <cell r="G951">
            <v>1.8</v>
          </cell>
          <cell r="H951">
            <v>1.8</v>
          </cell>
        </row>
        <row r="952">
          <cell r="A952" t="str">
            <v>Производство сварочных электродов в СП "Ташкентский трубный завод"</v>
          </cell>
          <cell r="B952" t="str">
            <v>2 тыс.тн</v>
          </cell>
          <cell r="C952" t="str">
            <v>2015-2016 гг.</v>
          </cell>
          <cell r="D952" t="str">
            <v>Xinjiang Jinboer Industry &amp; Trade Co LTD</v>
          </cell>
          <cell r="E952" t="str">
            <v>Всего</v>
          </cell>
          <cell r="F952">
            <v>4.4000000000000004</v>
          </cell>
          <cell r="G952">
            <v>4.4000000000000004</v>
          </cell>
          <cell r="H952">
            <v>2.2999999999999998</v>
          </cell>
          <cell r="I952">
            <v>2.1000000000000005</v>
          </cell>
          <cell r="O952" t="str">
            <v>Имеется разработанное ТЭО проекта</v>
          </cell>
          <cell r="P952" t="str">
            <v>Постановления Президента Республики Узбекистан от 17.11.2014 г. №ПП-2264 Письмо Ассоциации Узмонтажспецстрой от 13.05.14г. №01-220/02-07</v>
          </cell>
        </row>
        <row r="953">
          <cell r="E953" t="str">
            <v>собственные средства</v>
          </cell>
          <cell r="F953">
            <v>4.4000000000000004</v>
          </cell>
          <cell r="G953">
            <v>4.4000000000000004</v>
          </cell>
          <cell r="H953">
            <v>2.2999999999999998</v>
          </cell>
          <cell r="I953">
            <v>2.1000000000000005</v>
          </cell>
        </row>
        <row r="954">
          <cell r="A954" t="str">
            <v>Производство вакуумных выключателей в СП "NVA"</v>
          </cell>
          <cell r="B954" t="str">
            <v>100 шт.</v>
          </cell>
          <cell r="C954" t="str">
            <v>2015 г.</v>
          </cell>
          <cell r="D954" t="str">
            <v>не требуется</v>
          </cell>
          <cell r="E954" t="str">
            <v>Всего</v>
          </cell>
          <cell r="F954">
            <v>0.4</v>
          </cell>
          <cell r="G954">
            <v>0.4</v>
          </cell>
          <cell r="H954">
            <v>0.4</v>
          </cell>
          <cell r="O954" t="str">
            <v>Имеется разработанное ТЭО проекта</v>
          </cell>
          <cell r="P954" t="str">
            <v xml:space="preserve"> Постановления Президента Республики Узбекистан от 17.11.2014 г. №ПП-2264 Письмо Ассоциации Узмонтажспецстрой от 13.05.14г. №01-220/02-07</v>
          </cell>
        </row>
        <row r="955">
          <cell r="E955" t="str">
            <v>собственные средства</v>
          </cell>
          <cell r="F955">
            <v>0.4</v>
          </cell>
          <cell r="G955">
            <v>0.4</v>
          </cell>
          <cell r="H955">
            <v>0.4</v>
          </cell>
        </row>
        <row r="956">
          <cell r="A956" t="str">
            <v>Комплекс по вопросам сельского и водного хозяйства, переработки сельскохозяйственной продукции и потребительских товаров, всего</v>
          </cell>
          <cell r="F956">
            <v>1465.05</v>
          </cell>
          <cell r="G956">
            <v>1265.7226000000003</v>
          </cell>
          <cell r="H956">
            <v>329.01499999999999</v>
          </cell>
          <cell r="I956">
            <v>273.30279999999999</v>
          </cell>
          <cell r="J956">
            <v>237.26909999999998</v>
          </cell>
          <cell r="K956">
            <v>195.51569999999998</v>
          </cell>
          <cell r="L956">
            <v>128.29</v>
          </cell>
          <cell r="M956">
            <v>102.33</v>
          </cell>
        </row>
        <row r="957">
          <cell r="A957" t="str">
            <v>новое строительство</v>
          </cell>
          <cell r="F957">
            <v>812.93700000000001</v>
          </cell>
          <cell r="G957">
            <v>709.56700000000012</v>
          </cell>
          <cell r="H957">
            <v>203.37999999999997</v>
          </cell>
          <cell r="I957">
            <v>214.79130000000001</v>
          </cell>
          <cell r="J957">
            <v>134.60569999999998</v>
          </cell>
          <cell r="K957">
            <v>71.63</v>
          </cell>
          <cell r="L957">
            <v>50.929999999999993</v>
          </cell>
          <cell r="M957">
            <v>34.230000000000004</v>
          </cell>
        </row>
        <row r="958">
          <cell r="A958" t="str">
            <v>модернизация и реконструкция</v>
          </cell>
          <cell r="F958">
            <v>644.02300000000014</v>
          </cell>
          <cell r="G958">
            <v>548.24560000000008</v>
          </cell>
          <cell r="H958">
            <v>122.22499999999999</v>
          </cell>
          <cell r="I958">
            <v>54.011499999999998</v>
          </cell>
          <cell r="J958">
            <v>102.6634</v>
          </cell>
          <cell r="K958">
            <v>123.8857</v>
          </cell>
          <cell r="L958">
            <v>77.36</v>
          </cell>
          <cell r="M958">
            <v>68.099999999999994</v>
          </cell>
        </row>
        <row r="959">
          <cell r="A959" t="str">
            <v>другие направления</v>
          </cell>
          <cell r="F959">
            <v>8.09</v>
          </cell>
          <cell r="G959">
            <v>7.91</v>
          </cell>
          <cell r="H959">
            <v>3.4099999999999997</v>
          </cell>
          <cell r="I959">
            <v>4.5</v>
          </cell>
          <cell r="J959">
            <v>0</v>
          </cell>
          <cell r="K959">
            <v>0</v>
          </cell>
          <cell r="L959">
            <v>0</v>
          </cell>
          <cell r="M959">
            <v>0</v>
          </cell>
        </row>
        <row r="960">
          <cell r="A960" t="str">
            <v>ГАК "Узбекенгилсаноат"</v>
          </cell>
        </row>
        <row r="961">
          <cell r="A961" t="str">
            <v>Всего</v>
          </cell>
          <cell r="F961">
            <v>948.76000000000022</v>
          </cell>
          <cell r="G961">
            <v>788.10000000000014</v>
          </cell>
          <cell r="H961">
            <v>214.1</v>
          </cell>
          <cell r="I961">
            <v>184.94</v>
          </cell>
          <cell r="J961">
            <v>157.95999999999998</v>
          </cell>
          <cell r="K961">
            <v>132</v>
          </cell>
          <cell r="L961">
            <v>63.5</v>
          </cell>
          <cell r="M961">
            <v>35.6</v>
          </cell>
        </row>
        <row r="962">
          <cell r="A962" t="str">
            <v>в том числе:</v>
          </cell>
        </row>
        <row r="963">
          <cell r="E963" t="str">
            <v>собственные средства</v>
          </cell>
          <cell r="F963">
            <v>207.25999999999996</v>
          </cell>
          <cell r="G963">
            <v>184.35</v>
          </cell>
          <cell r="H963">
            <v>33.6</v>
          </cell>
          <cell r="I963">
            <v>44.199999999999996</v>
          </cell>
          <cell r="J963">
            <v>57.76</v>
          </cell>
          <cell r="K963">
            <v>32.1</v>
          </cell>
          <cell r="L963">
            <v>13</v>
          </cell>
          <cell r="M963">
            <v>3.69</v>
          </cell>
        </row>
        <row r="964">
          <cell r="E964" t="str">
            <v>ФРРУз</v>
          </cell>
          <cell r="F964">
            <v>2.1</v>
          </cell>
          <cell r="G964">
            <v>2.1</v>
          </cell>
          <cell r="H964">
            <v>0</v>
          </cell>
          <cell r="I964">
            <v>0</v>
          </cell>
          <cell r="J964">
            <v>2.1</v>
          </cell>
          <cell r="K964">
            <v>0</v>
          </cell>
          <cell r="L964">
            <v>0</v>
          </cell>
          <cell r="M964">
            <v>0</v>
          </cell>
        </row>
        <row r="965">
          <cell r="E965" t="str">
            <v>кредиты коммерческих банков</v>
          </cell>
          <cell r="F965">
            <v>461.60000000000019</v>
          </cell>
          <cell r="G965">
            <v>418.35000000000014</v>
          </cell>
          <cell r="H965">
            <v>60.739999999999995</v>
          </cell>
          <cell r="I965">
            <v>82.2</v>
          </cell>
          <cell r="J965">
            <v>93.1</v>
          </cell>
          <cell r="K965">
            <v>99.899999999999991</v>
          </cell>
          <cell r="L965">
            <v>50.5</v>
          </cell>
          <cell r="M965">
            <v>31.909999999999997</v>
          </cell>
        </row>
        <row r="966">
          <cell r="E966" t="str">
            <v>прямые иностранные инвестиции и кредиты</v>
          </cell>
          <cell r="F966">
            <v>277.8</v>
          </cell>
          <cell r="G966">
            <v>183.3</v>
          </cell>
          <cell r="H966">
            <v>119.76</v>
          </cell>
          <cell r="I966">
            <v>58.54</v>
          </cell>
          <cell r="J966">
            <v>5</v>
          </cell>
          <cell r="K966">
            <v>0</v>
          </cell>
          <cell r="L966">
            <v>0</v>
          </cell>
          <cell r="M966">
            <v>0</v>
          </cell>
        </row>
        <row r="967">
          <cell r="E967" t="str">
            <v>иностранные кредиты под гарантию Правительства</v>
          </cell>
          <cell r="F967">
            <v>0</v>
          </cell>
          <cell r="G967">
            <v>0</v>
          </cell>
          <cell r="H967">
            <v>0</v>
          </cell>
          <cell r="I967">
            <v>0</v>
          </cell>
          <cell r="J967">
            <v>0</v>
          </cell>
          <cell r="K967">
            <v>0</v>
          </cell>
          <cell r="L967">
            <v>0</v>
          </cell>
          <cell r="M967">
            <v>0</v>
          </cell>
        </row>
        <row r="968">
          <cell r="A968" t="str">
            <v>новое строительство</v>
          </cell>
          <cell r="F968">
            <v>552.70000000000005</v>
          </cell>
          <cell r="G968">
            <v>466.14000000000004</v>
          </cell>
          <cell r="H968">
            <v>158.54</v>
          </cell>
          <cell r="I968">
            <v>165.4</v>
          </cell>
          <cell r="J968">
            <v>89.999999999999986</v>
          </cell>
          <cell r="K968">
            <v>41.7</v>
          </cell>
          <cell r="L968">
            <v>10.5</v>
          </cell>
          <cell r="M968">
            <v>0</v>
          </cell>
        </row>
        <row r="969">
          <cell r="A969" t="str">
            <v>Организация производства пряжи и высококачественных чулочно-носочных изделий в Баявутском районе Сырдарьинской области (ООО "Neo Сotton")</v>
          </cell>
          <cell r="B969" t="str">
            <v>3,0 тыс.тн пряжи</v>
          </cell>
          <cell r="C969" t="str">
            <v>2012-2015 гг.</v>
          </cell>
          <cell r="D969" t="str">
            <v>не требуется</v>
          </cell>
          <cell r="E969" t="str">
            <v>Всего</v>
          </cell>
          <cell r="F969">
            <v>26</v>
          </cell>
          <cell r="G969">
            <v>22.09</v>
          </cell>
          <cell r="H969">
            <v>22.09</v>
          </cell>
          <cell r="I969">
            <v>0</v>
          </cell>
          <cell r="J969">
            <v>0</v>
          </cell>
          <cell r="O969" t="str">
            <v>Имеется разработанное ТЭО проекта</v>
          </cell>
          <cell r="P969" t="str">
            <v>Постановление Президента Республики Узбекистан от 15.12.2010 г. №ПП-1442,от 17.11.2014 г. №ПП-2264</v>
          </cell>
        </row>
        <row r="970">
          <cell r="E970" t="str">
            <v>собственные средства</v>
          </cell>
          <cell r="F970">
            <v>10.36</v>
          </cell>
          <cell r="G970">
            <v>8.9499999999999993</v>
          </cell>
          <cell r="H970">
            <v>8.9499999999999993</v>
          </cell>
        </row>
        <row r="971">
          <cell r="E971" t="str">
            <v>кредиты коммерческих банков</v>
          </cell>
          <cell r="F971">
            <v>15.64</v>
          </cell>
          <cell r="G971">
            <v>13.14</v>
          </cell>
          <cell r="H971">
            <v>13.14</v>
          </cell>
        </row>
        <row r="972">
          <cell r="A972" t="str">
            <v>Организация текстильного комплекса в Ташкентской области, 2 этап</v>
          </cell>
          <cell r="B972" t="str">
            <v>2014 г. - 7,5 млн. кв. м. тканей, 2015 г. - 5,0 млн. шт. швейных изделий</v>
          </cell>
          <cell r="C972" t="str">
            <v>2014-2016 гг.</v>
          </cell>
          <cell r="D972" t="str">
            <v>Компания "Textile Technologies Group" (Корея)</v>
          </cell>
          <cell r="E972" t="str">
            <v>Всего</v>
          </cell>
          <cell r="F972">
            <v>40</v>
          </cell>
          <cell r="G972">
            <v>20</v>
          </cell>
          <cell r="H972">
            <v>10</v>
          </cell>
          <cell r="I972">
            <v>10</v>
          </cell>
          <cell r="O972" t="str">
            <v>Имеется разработанное ТЭО проекта</v>
          </cell>
          <cell r="P972" t="str">
            <v>Постановление Президента Республики Узбекистан от 04.10.2011 г. №ПП-1623,от 17.11.2014 г. №ПП-2264</v>
          </cell>
        </row>
        <row r="973">
          <cell r="E973" t="str">
            <v>кредиты коммерческих банков</v>
          </cell>
          <cell r="F973">
            <v>10</v>
          </cell>
          <cell r="G973">
            <v>10</v>
          </cell>
          <cell r="H973">
            <v>5</v>
          </cell>
          <cell r="I973">
            <v>5</v>
          </cell>
        </row>
        <row r="974">
          <cell r="E974" t="str">
            <v>прямые иностранные инвестиции и кредиты</v>
          </cell>
          <cell r="F974">
            <v>30</v>
          </cell>
          <cell r="G974">
            <v>10</v>
          </cell>
          <cell r="H974">
            <v>5</v>
          </cell>
          <cell r="I974">
            <v>5</v>
          </cell>
        </row>
        <row r="975">
          <cell r="A975" t="str">
            <v>Организация текстильного комплекса по производству готовых швейных изделий на базе ООО "Арт Софт Текс", г.Наманган</v>
          </cell>
          <cell r="B975" t="str">
            <v>3,0 тыс.тн пряжи,10,6 млн.шт. махровых изд.</v>
          </cell>
          <cell r="C975" t="str">
            <v>2012-2016 гг.</v>
          </cell>
          <cell r="D975" t="str">
            <v xml:space="preserve">Компания"EVIS TEKSTIL LTD. STL." (Турция) </v>
          </cell>
          <cell r="E975" t="str">
            <v>Всего</v>
          </cell>
          <cell r="F975">
            <v>31</v>
          </cell>
          <cell r="G975">
            <v>24.5</v>
          </cell>
          <cell r="H975">
            <v>14.5</v>
          </cell>
          <cell r="I975">
            <v>10</v>
          </cell>
          <cell r="O975" t="str">
            <v>Имеется разработанное ТЭО проекта</v>
          </cell>
          <cell r="P975" t="str">
            <v xml:space="preserve">Постановления Президента Республики Узбекистан от 17.11.2014 г. №ПП-2264Постановление Кабинета Министров от 02.08.2012 г. №234 </v>
          </cell>
        </row>
        <row r="976">
          <cell r="E976" t="str">
            <v>собственные средства</v>
          </cell>
          <cell r="F976">
            <v>2</v>
          </cell>
          <cell r="G976">
            <v>2</v>
          </cell>
          <cell r="H976">
            <v>0</v>
          </cell>
          <cell r="I976">
            <v>2</v>
          </cell>
        </row>
        <row r="977">
          <cell r="E977" t="str">
            <v>кредиты коммерческих банков</v>
          </cell>
          <cell r="F977">
            <v>17</v>
          </cell>
          <cell r="G977">
            <v>10.5</v>
          </cell>
          <cell r="H977">
            <v>4</v>
          </cell>
          <cell r="I977">
            <v>6.5</v>
          </cell>
        </row>
        <row r="978">
          <cell r="E978" t="str">
            <v>прямые иностранные инвестиции и кредиты</v>
          </cell>
          <cell r="F978">
            <v>12</v>
          </cell>
          <cell r="G978">
            <v>12</v>
          </cell>
          <cell r="H978">
            <v>10.5</v>
          </cell>
          <cell r="I978">
            <v>1.5</v>
          </cell>
        </row>
        <row r="979">
          <cell r="A979" t="str">
            <v>Организация прядильного производства на базе ООО "Бостанлик Пласттекс", Ташкентская область (ООО "Нихол")</v>
          </cell>
          <cell r="B979" t="str">
            <v>7,0 тыс. тн х/б пряжи</v>
          </cell>
          <cell r="C979" t="str">
            <v>2014-2015 гг.</v>
          </cell>
          <cell r="D979" t="str">
            <v>не требуется</v>
          </cell>
          <cell r="E979" t="str">
            <v>Всего</v>
          </cell>
          <cell r="F979">
            <v>14.5</v>
          </cell>
          <cell r="G979">
            <v>6.85</v>
          </cell>
          <cell r="H979">
            <v>6.85</v>
          </cell>
          <cell r="O979" t="str">
            <v>Имеется разработанное ТЭО проекта</v>
          </cell>
          <cell r="P979" t="str">
            <v>Постановления Президента Республики Узбекистан от 17.11.2014 г. №ПП-2264Письмо ГАК "Узбекенгилсаноат" от 19.04.2013 г. №ИХ-09-1317</v>
          </cell>
        </row>
        <row r="980">
          <cell r="E980" t="str">
            <v>собственные средства</v>
          </cell>
          <cell r="F980">
            <v>9</v>
          </cell>
          <cell r="G980">
            <v>1.35</v>
          </cell>
          <cell r="H980">
            <v>1.35</v>
          </cell>
        </row>
        <row r="981">
          <cell r="E981" t="str">
            <v>кредиты коммерческих банков</v>
          </cell>
          <cell r="F981">
            <v>5.5</v>
          </cell>
          <cell r="G981">
            <v>5.5</v>
          </cell>
          <cell r="H981">
            <v>5.5</v>
          </cell>
        </row>
        <row r="982">
          <cell r="A982" t="str">
            <v>Организация прядильного производства на базе незавершенного строительством объекте в г.Багат, Хорезмская область (ООО "Хоразм текс")</v>
          </cell>
          <cell r="B982" t="str">
            <v>6,0 тыс. тн х/б пряжи</v>
          </cell>
          <cell r="C982" t="str">
            <v>2014-2015 гг.</v>
          </cell>
          <cell r="D982" t="str">
            <v>не требуется</v>
          </cell>
          <cell r="E982" t="str">
            <v>Всего</v>
          </cell>
          <cell r="F982">
            <v>5</v>
          </cell>
          <cell r="G982">
            <v>5</v>
          </cell>
          <cell r="H982">
            <v>5</v>
          </cell>
          <cell r="O982" t="str">
            <v>Имеется разработанное ТЭО проекта</v>
          </cell>
          <cell r="P982" t="str">
            <v>Постановление Президента Республики Узбекистан от 22.11.2012 г. №ПП-1856,от 17.11.2014 г. №ПП-2264</v>
          </cell>
        </row>
        <row r="983">
          <cell r="E983" t="str">
            <v>собственные средства</v>
          </cell>
          <cell r="F983">
            <v>1.5</v>
          </cell>
          <cell r="G983">
            <v>1.5</v>
          </cell>
          <cell r="H983">
            <v>1.5</v>
          </cell>
        </row>
        <row r="984">
          <cell r="E984" t="str">
            <v>кредиты коммерческих банков</v>
          </cell>
          <cell r="F984">
            <v>3.5</v>
          </cell>
          <cell r="G984">
            <v>3.5</v>
          </cell>
          <cell r="H984">
            <v>3.5</v>
          </cell>
        </row>
        <row r="985">
          <cell r="A985" t="str">
            <v>Организация ткацкого производства на базе ООО "Шовот текстиль", Хорезмская область, (СП ООО "Узтекс-Шовот")</v>
          </cell>
          <cell r="B985" t="str">
            <v>7,5 тыс.тн пряжи</v>
          </cell>
          <cell r="C985" t="str">
            <v>2014-2016 гг.</v>
          </cell>
          <cell r="D985" t="str">
            <v>Свис Кепитал (Швейцария)</v>
          </cell>
          <cell r="E985" t="str">
            <v>Всего</v>
          </cell>
          <cell r="F985">
            <v>40</v>
          </cell>
          <cell r="G985">
            <v>4</v>
          </cell>
          <cell r="H985">
            <v>4</v>
          </cell>
          <cell r="O985" t="str">
            <v>Имеется разработанное ТЭО проекта</v>
          </cell>
          <cell r="P985" t="str">
            <v>Постановление Президента Республики Узбекистан от 15.12.2010 г. №ПП-1442,от 17.11.2014 г. №ПП-2264</v>
          </cell>
        </row>
        <row r="986">
          <cell r="E986" t="str">
            <v>собственные средства</v>
          </cell>
          <cell r="F986">
            <v>10</v>
          </cell>
          <cell r="G986">
            <v>2</v>
          </cell>
          <cell r="H986">
            <v>2</v>
          </cell>
        </row>
        <row r="987">
          <cell r="E987" t="str">
            <v>кредиты коммерческих банков</v>
          </cell>
          <cell r="F987">
            <v>15</v>
          </cell>
        </row>
        <row r="988">
          <cell r="E988" t="str">
            <v>прямые иностранные инвестиции и кредиты</v>
          </cell>
          <cell r="F988">
            <v>15</v>
          </cell>
          <cell r="G988">
            <v>2</v>
          </cell>
          <cell r="H988">
            <v>2</v>
          </cell>
        </row>
        <row r="989">
          <cell r="A989" t="str">
            <v>Организации швейного производства в Букинском районе Ташкентской области ("ЯнгОне", Корея)</v>
          </cell>
          <cell r="B989" t="str">
            <v>5,0 млн.шт. верхней одежды, 2 тыс. тонн смесового полотна</v>
          </cell>
          <cell r="C989" t="str">
            <v>2014-2016 гг.</v>
          </cell>
          <cell r="D989" t="str">
            <v>Компания "Young One" (Корея)</v>
          </cell>
          <cell r="E989" t="str">
            <v>Всего</v>
          </cell>
          <cell r="F989">
            <v>8</v>
          </cell>
          <cell r="G989">
            <v>8</v>
          </cell>
          <cell r="H989">
            <v>5</v>
          </cell>
          <cell r="I989">
            <v>3</v>
          </cell>
          <cell r="O989" t="str">
            <v>ТЭО проекта на стадии разработки</v>
          </cell>
          <cell r="P989" t="str">
            <v>ПП-2000 от 12.07.2013г.</v>
          </cell>
        </row>
        <row r="990">
          <cell r="E990" t="str">
            <v>прямые иностранные инвестиции и кредиты</v>
          </cell>
          <cell r="F990">
            <v>8</v>
          </cell>
          <cell r="G990">
            <v>8</v>
          </cell>
          <cell r="H990">
            <v>5</v>
          </cell>
          <cell r="I990">
            <v>3</v>
          </cell>
        </row>
        <row r="991">
          <cell r="A991" t="str">
            <v>Создание производства готовых изделий компании "Янгуан" на базе незавершенного строительства в г.Бука</v>
          </cell>
          <cell r="B991" t="str">
            <v>1,5 млн.шт. готовых изделий</v>
          </cell>
          <cell r="C991" t="str">
            <v>2015-2017 гг.</v>
          </cell>
          <cell r="D991" t="str">
            <v>Компания "Young One" (Корея)</v>
          </cell>
          <cell r="E991" t="str">
            <v>Всего</v>
          </cell>
          <cell r="F991">
            <v>6</v>
          </cell>
          <cell r="G991">
            <v>6</v>
          </cell>
          <cell r="H991">
            <v>3</v>
          </cell>
          <cell r="I991">
            <v>2</v>
          </cell>
          <cell r="J991">
            <v>1</v>
          </cell>
          <cell r="O991" t="str">
            <v>ТЭО проекта на стадии разработки</v>
          </cell>
          <cell r="P991" t="str">
            <v>Постановление Президента Республики Узбекистан от 25.06.2014 г. №ПП-2192,от 17.11.2014 г. №ПП-2264</v>
          </cell>
        </row>
        <row r="992">
          <cell r="E992" t="str">
            <v>прямые иностранные инвестиции и кредиты</v>
          </cell>
          <cell r="F992">
            <v>6</v>
          </cell>
          <cell r="G992">
            <v>6</v>
          </cell>
          <cell r="H992">
            <v>3</v>
          </cell>
          <cell r="I992">
            <v>2</v>
          </cell>
          <cell r="J992">
            <v>1</v>
          </cell>
        </row>
        <row r="993">
          <cell r="A993" t="str">
            <v>Создание комплекса компании "Янгуан" в г.Ташкент (регионального офиса и демонстрационной площадки)</v>
          </cell>
          <cell r="E993" t="str">
            <v>Всего</v>
          </cell>
          <cell r="F993">
            <v>10</v>
          </cell>
          <cell r="G993">
            <v>10</v>
          </cell>
          <cell r="H993">
            <v>1</v>
          </cell>
          <cell r="I993">
            <v>5</v>
          </cell>
          <cell r="J993">
            <v>4</v>
          </cell>
          <cell r="O993" t="str">
            <v>ТЭО проекта на стадии разработки</v>
          </cell>
          <cell r="P993" t="str">
            <v>Постановление Президента Республики Узбекистан от 25.06.2014 г. №ПП-2192,от 17.11.2014 г. №ПП-2264</v>
          </cell>
        </row>
        <row r="994">
          <cell r="E994" t="str">
            <v>прямые иностранные инвестиции и кредиты</v>
          </cell>
          <cell r="F994">
            <v>10</v>
          </cell>
          <cell r="G994">
            <v>10</v>
          </cell>
          <cell r="H994">
            <v>1</v>
          </cell>
          <cell r="I994">
            <v>5</v>
          </cell>
          <cell r="J994">
            <v>4</v>
          </cell>
        </row>
        <row r="995">
          <cell r="A995" t="str">
            <v>Организация прядильного производства в Учкурганском районе СП "Учкурган текстиль", Наманганской области</v>
          </cell>
          <cell r="B995" t="str">
            <v>5,5 тыс.тн пряжи</v>
          </cell>
          <cell r="C995" t="str">
            <v>2015-2016 гг.</v>
          </cell>
          <cell r="D995" t="str">
            <v>Свис Кепитал (Швейцария)</v>
          </cell>
          <cell r="E995" t="str">
            <v>Всего</v>
          </cell>
          <cell r="F995">
            <v>25</v>
          </cell>
          <cell r="G995">
            <v>25</v>
          </cell>
          <cell r="H995">
            <v>20</v>
          </cell>
          <cell r="I995">
            <v>5</v>
          </cell>
          <cell r="O995" t="str">
            <v>ТЭО проекта на стадии разработки</v>
          </cell>
          <cell r="P995" t="str">
            <v>Постановления Президента Республики Узбекистан от 17.11.2014 г. №ПП-2264Протокол КМ №231 от 4.08.2013</v>
          </cell>
        </row>
        <row r="996">
          <cell r="E996" t="str">
            <v>собственные средства</v>
          </cell>
          <cell r="F996">
            <v>5</v>
          </cell>
          <cell r="G996">
            <v>5</v>
          </cell>
          <cell r="H996">
            <v>5</v>
          </cell>
        </row>
        <row r="997">
          <cell r="E997" t="str">
            <v>кредиты коммерческих банков</v>
          </cell>
          <cell r="F997">
            <v>15</v>
          </cell>
          <cell r="G997">
            <v>15</v>
          </cell>
          <cell r="H997">
            <v>10</v>
          </cell>
          <cell r="I997">
            <v>5</v>
          </cell>
        </row>
        <row r="998">
          <cell r="E998" t="str">
            <v>прямые иностранные инвестиции и кредиты</v>
          </cell>
          <cell r="F998">
            <v>5</v>
          </cell>
          <cell r="G998">
            <v>5</v>
          </cell>
          <cell r="H998">
            <v>5</v>
          </cell>
        </row>
        <row r="999">
          <cell r="A999" t="str">
            <v>Создание текстильного производства в Шурчинском районе (ООО "Мумин текстиль" , Муборак ГПЗ)</v>
          </cell>
          <cell r="B999" t="str">
            <v>3,5 тыс. тн. пряжи</v>
          </cell>
          <cell r="C999" t="str">
            <v>2014-2016 гг.</v>
          </cell>
          <cell r="D999" t="str">
            <v>не требуется</v>
          </cell>
          <cell r="E999" t="str">
            <v>Всего</v>
          </cell>
          <cell r="F999">
            <v>8</v>
          </cell>
          <cell r="G999">
            <v>8</v>
          </cell>
          <cell r="H999">
            <v>4</v>
          </cell>
          <cell r="I999">
            <v>4</v>
          </cell>
          <cell r="O999" t="str">
            <v>Имеется разработанное ТЭО проекта</v>
          </cell>
          <cell r="P999" t="str">
            <v>Постановления Президента Республики Узбекистан от 17.11.2014 г. №ПП-2264ПП-1961 от 30.04.2013г.</v>
          </cell>
        </row>
        <row r="1000">
          <cell r="E1000" t="str">
            <v>собственные средства</v>
          </cell>
          <cell r="F1000">
            <v>1.5</v>
          </cell>
          <cell r="G1000">
            <v>1.5</v>
          </cell>
          <cell r="H1000">
            <v>0.5</v>
          </cell>
          <cell r="I1000">
            <v>1</v>
          </cell>
        </row>
        <row r="1001">
          <cell r="E1001" t="str">
            <v>кредиты коммерческих банков</v>
          </cell>
          <cell r="F1001">
            <v>6.5</v>
          </cell>
          <cell r="G1001">
            <v>6.5</v>
          </cell>
          <cell r="H1001">
            <v>3.5</v>
          </cell>
          <cell r="I1001">
            <v>3</v>
          </cell>
        </row>
        <row r="1002">
          <cell r="A1002" t="str">
            <v>Организация текстильного комплекса в Каршинском районе компанией "ЛТ Текстиль" (1 этап)</v>
          </cell>
          <cell r="B1002" t="str">
            <v>22 тыс.тн. смесовой пряжи10 тыс.кв.м. смесовых тканей</v>
          </cell>
          <cell r="C1002" t="str">
            <v>2015-2017гг.</v>
          </cell>
          <cell r="D1002" t="str">
            <v>Компания "LT Textile" (Нидерланды)</v>
          </cell>
          <cell r="E1002" t="str">
            <v>Всего</v>
          </cell>
          <cell r="F1002">
            <v>92</v>
          </cell>
          <cell r="G1002">
            <v>92</v>
          </cell>
          <cell r="H1002">
            <v>51</v>
          </cell>
          <cell r="I1002">
            <v>41</v>
          </cell>
          <cell r="O1002" t="str">
            <v>Имеется разработанное ТЭО проекта</v>
          </cell>
          <cell r="P1002" t="str">
            <v>Постановления Президента Республики Узбекистан от 17.11.2014 г. №ПП-2264№ ПП-2017 от 2.08.2013г.</v>
          </cell>
        </row>
        <row r="1003">
          <cell r="E1003" t="str">
            <v>прямые иностранные инвестиции и кредиты</v>
          </cell>
          <cell r="F1003">
            <v>92</v>
          </cell>
          <cell r="G1003">
            <v>92</v>
          </cell>
          <cell r="H1003">
            <v>51</v>
          </cell>
          <cell r="I1003">
            <v>41</v>
          </cell>
        </row>
        <row r="1004">
          <cell r="A1004" t="str">
            <v>Организация прядильного производства на базе ОАО "Китоб ип-йигирув", Кашкадарьинская область (1-этап)</v>
          </cell>
          <cell r="B1004" t="str">
            <v>3,0 тыс.тн пряжи</v>
          </cell>
          <cell r="C1004" t="str">
            <v>2014-2015 гг.</v>
          </cell>
          <cell r="D1004" t="str">
            <v>не требуется</v>
          </cell>
          <cell r="E1004" t="str">
            <v>Всего</v>
          </cell>
          <cell r="F1004">
            <v>4</v>
          </cell>
          <cell r="G1004">
            <v>2</v>
          </cell>
          <cell r="H1004">
            <v>2</v>
          </cell>
          <cell r="O1004" t="str">
            <v>Имеется разработанное ТЭО проекта</v>
          </cell>
          <cell r="P1004" t="str">
            <v>Постановления Президента Республики Узбекистан от 17.11.2014 г. №ПП-2264№ ПП-2017 от 2.08.2013г.</v>
          </cell>
        </row>
        <row r="1005">
          <cell r="E1005" t="str">
            <v>собственные средства</v>
          </cell>
          <cell r="F1005">
            <v>1.2</v>
          </cell>
          <cell r="G1005">
            <v>0</v>
          </cell>
          <cell r="H1005">
            <v>0</v>
          </cell>
        </row>
        <row r="1006">
          <cell r="E1006" t="str">
            <v>кредиты коммерческих банков</v>
          </cell>
          <cell r="F1006">
            <v>2.8</v>
          </cell>
          <cell r="G1006">
            <v>2</v>
          </cell>
          <cell r="H1006">
            <v>2</v>
          </cell>
        </row>
        <row r="1007">
          <cell r="A1007" t="str">
            <v>Организация прядильного производства на базе Чимбайского хлопзавода, Республика Каракалпакстан</v>
          </cell>
          <cell r="B1007" t="str">
            <v>18,0 тыс.тн пряжи,5,0 млн.кв.м. тканей,1,5 млн.шт. изд.</v>
          </cell>
          <cell r="C1007" t="str">
            <v>2014-2016 гг.</v>
          </cell>
          <cell r="D1007" t="str">
            <v>не требуется</v>
          </cell>
          <cell r="E1007" t="str">
            <v>Всего</v>
          </cell>
          <cell r="F1007">
            <v>10</v>
          </cell>
          <cell r="G1007">
            <v>7</v>
          </cell>
          <cell r="H1007">
            <v>6</v>
          </cell>
          <cell r="I1007">
            <v>1</v>
          </cell>
          <cell r="O1007" t="str">
            <v>Имеется разработанное ТЭО проекта</v>
          </cell>
          <cell r="P1007" t="str">
            <v>Постановления Президента Республики Узбекистан от 17.11.2014 г. №ПП-2264Протокол КМ РУз от 04.08.2013 г. №231</v>
          </cell>
        </row>
        <row r="1008">
          <cell r="E1008" t="str">
            <v>собственные средства</v>
          </cell>
          <cell r="F1008">
            <v>3.6</v>
          </cell>
          <cell r="G1008">
            <v>2.2000000000000002</v>
          </cell>
          <cell r="H1008">
            <v>2.2000000000000002</v>
          </cell>
          <cell r="I1008">
            <v>0</v>
          </cell>
        </row>
        <row r="1009">
          <cell r="E1009" t="str">
            <v>кредиты коммерческих банков</v>
          </cell>
          <cell r="F1009">
            <v>6.4</v>
          </cell>
          <cell r="G1009">
            <v>4.8</v>
          </cell>
          <cell r="H1009">
            <v>3.8</v>
          </cell>
          <cell r="I1009">
            <v>1</v>
          </cell>
        </row>
        <row r="1010">
          <cell r="A1010" t="str">
            <v>Организация производства х/б пряжи на ООО «Помук текстиль»</v>
          </cell>
          <cell r="B1010" t="str">
            <v>2,0 тыс.тн пряжи</v>
          </cell>
          <cell r="C1010" t="str">
            <v>2014-2015 гг.</v>
          </cell>
          <cell r="D1010" t="str">
            <v>не требуется</v>
          </cell>
          <cell r="E1010" t="str">
            <v>Всего</v>
          </cell>
          <cell r="F1010">
            <v>2.6</v>
          </cell>
          <cell r="G1010">
            <v>2.6</v>
          </cell>
          <cell r="H1010">
            <v>2.6</v>
          </cell>
          <cell r="I1010">
            <v>0</v>
          </cell>
          <cell r="O1010" t="str">
            <v>Имеется разработанное ТЭО проекта</v>
          </cell>
          <cell r="P1010" t="str">
            <v>Протокол КМ РУз от 04.08.2013 г. №231</v>
          </cell>
        </row>
        <row r="1011">
          <cell r="E1011" t="str">
            <v>собственные средства</v>
          </cell>
          <cell r="F1011">
            <v>0.8</v>
          </cell>
          <cell r="G1011">
            <v>0.8</v>
          </cell>
          <cell r="H1011">
            <v>0.8</v>
          </cell>
        </row>
        <row r="1012">
          <cell r="E1012" t="str">
            <v>кредиты коммерческих банков</v>
          </cell>
          <cell r="F1012">
            <v>1.8</v>
          </cell>
          <cell r="G1012">
            <v>1.8</v>
          </cell>
          <cell r="H1012">
            <v>1.8</v>
          </cell>
        </row>
        <row r="1013">
          <cell r="A1013" t="str">
            <v>Организация прядильного и ткацкого производств на базе ООО "Окдарья текстиль" по выпуску роторной пряжи и тканей</v>
          </cell>
          <cell r="B1013" t="str">
            <v>1,8 тыс.тн пряжи,1,6 млн.кв.м. тканей</v>
          </cell>
          <cell r="C1013" t="str">
            <v>2015-2016 гг.</v>
          </cell>
          <cell r="D1013" t="str">
            <v>не требуется</v>
          </cell>
          <cell r="E1013" t="str">
            <v>Всего</v>
          </cell>
          <cell r="F1013">
            <v>11.3</v>
          </cell>
          <cell r="G1013">
            <v>11.3</v>
          </cell>
          <cell r="H1013">
            <v>0</v>
          </cell>
          <cell r="I1013">
            <v>8.3000000000000007</v>
          </cell>
          <cell r="J1013">
            <v>3</v>
          </cell>
          <cell r="O1013" t="str">
            <v>Имеется разработанное ТЭО проекта</v>
          </cell>
          <cell r="P1013" t="str">
            <v>Протокол КМ РУз от 04.08.2013 г. №231</v>
          </cell>
        </row>
        <row r="1014">
          <cell r="E1014" t="str">
            <v>собственные средства</v>
          </cell>
          <cell r="F1014">
            <v>2.2999999999999998</v>
          </cell>
          <cell r="G1014">
            <v>2.2999999999999998</v>
          </cell>
          <cell r="I1014">
            <v>2.2999999999999998</v>
          </cell>
        </row>
        <row r="1015">
          <cell r="E1015" t="str">
            <v>кредиты коммерческих банков</v>
          </cell>
          <cell r="F1015">
            <v>9</v>
          </cell>
          <cell r="G1015">
            <v>9</v>
          </cell>
          <cell r="I1015">
            <v>6</v>
          </cell>
          <cell r="J1015">
            <v>3</v>
          </cell>
        </row>
        <row r="1016">
          <cell r="A1016" t="str">
            <v>Организация прядильного  производства на ООО "Метин текстиль" по выпуску роторной пряжи</v>
          </cell>
          <cell r="B1016" t="str">
            <v>2,8 тыс.тн пряжи</v>
          </cell>
          <cell r="C1016" t="str">
            <v>2014-2015 гг.</v>
          </cell>
          <cell r="D1016" t="str">
            <v>не требуется</v>
          </cell>
          <cell r="E1016" t="str">
            <v>Всего</v>
          </cell>
          <cell r="F1016">
            <v>4.5</v>
          </cell>
          <cell r="G1016">
            <v>4.5</v>
          </cell>
          <cell r="H1016">
            <v>0</v>
          </cell>
          <cell r="I1016">
            <v>4.5</v>
          </cell>
          <cell r="O1016" t="str">
            <v>Имеется разработанное ТЭО проекта</v>
          </cell>
          <cell r="P1016" t="str">
            <v>Протокол КМ РУз от 04.08.2013 г. №231</v>
          </cell>
        </row>
        <row r="1017">
          <cell r="E1017" t="str">
            <v>собственные средства</v>
          </cell>
          <cell r="F1017">
            <v>1</v>
          </cell>
          <cell r="G1017">
            <v>1</v>
          </cell>
          <cell r="I1017">
            <v>1</v>
          </cell>
        </row>
        <row r="1018">
          <cell r="E1018" t="str">
            <v>кредиты коммерческих банков</v>
          </cell>
          <cell r="F1018">
            <v>3.5</v>
          </cell>
          <cell r="G1018">
            <v>3.5</v>
          </cell>
          <cell r="I1018">
            <v>3.5</v>
          </cell>
        </row>
        <row r="1019">
          <cell r="A1019" t="str">
            <v xml:space="preserve">Расширение и модернизация действующего производства «Шиндон Спиннинг Термез» </v>
          </cell>
          <cell r="B1019" t="str">
            <v>45,0 млн.шт.</v>
          </cell>
          <cell r="C1019" t="str">
            <v>2014-2015 гг.</v>
          </cell>
          <cell r="D1019" t="str">
            <v>"Шиндонг Спиннинг" (Корея)</v>
          </cell>
          <cell r="E1019" t="str">
            <v>Всего</v>
          </cell>
          <cell r="F1019">
            <v>5</v>
          </cell>
          <cell r="G1019">
            <v>0.5</v>
          </cell>
          <cell r="H1019">
            <v>0.5</v>
          </cell>
          <cell r="I1019">
            <v>0</v>
          </cell>
          <cell r="O1019" t="str">
            <v>Имеется разработанное ТЭО проекта</v>
          </cell>
          <cell r="P1019" t="str">
            <v>Постановления Президента Республики Узбекистан от 17.11.2014 г. №ПП-2264</v>
          </cell>
        </row>
        <row r="1020">
          <cell r="E1020" t="str">
            <v>прямые иностранные инвестиции и кредиты</v>
          </cell>
          <cell r="F1020">
            <v>5</v>
          </cell>
          <cell r="G1020">
            <v>0.5</v>
          </cell>
          <cell r="H1020">
            <v>0.5</v>
          </cell>
        </row>
        <row r="1021">
          <cell r="A1021" t="str">
            <v>Организация прядильного и ткацкого производства на базе ООО "Экспо колор принт текс"</v>
          </cell>
          <cell r="B1021" t="str">
            <v>3,6 тыс.тн пряжи</v>
          </cell>
          <cell r="C1021" t="str">
            <v>2014-2015 гг.</v>
          </cell>
          <cell r="D1021" t="str">
            <v>не требуется</v>
          </cell>
          <cell r="E1021" t="str">
            <v>Всего</v>
          </cell>
          <cell r="F1021">
            <v>5.5</v>
          </cell>
          <cell r="G1021">
            <v>5.5</v>
          </cell>
          <cell r="H1021">
            <v>0</v>
          </cell>
          <cell r="I1021">
            <v>5.5</v>
          </cell>
          <cell r="O1021" t="str">
            <v>Имеется разработанное ТЭО проекта</v>
          </cell>
          <cell r="P1021" t="str">
            <v>Протокол КМ РУз от 04.08.2013 г. №231</v>
          </cell>
        </row>
        <row r="1022">
          <cell r="E1022" t="str">
            <v>собственные средства</v>
          </cell>
          <cell r="F1022">
            <v>1.5</v>
          </cell>
          <cell r="G1022">
            <v>1.5</v>
          </cell>
          <cell r="I1022">
            <v>1.5</v>
          </cell>
        </row>
        <row r="1023">
          <cell r="E1023" t="str">
            <v>кредиты коммерческих банков</v>
          </cell>
          <cell r="F1023">
            <v>4</v>
          </cell>
          <cell r="G1023">
            <v>4</v>
          </cell>
          <cell r="I1023">
            <v>4</v>
          </cell>
        </row>
        <row r="1024">
          <cell r="A1024" t="str">
            <v>Организация прядильного производства на базе ООО "Хоразм Гиламлари"</v>
          </cell>
          <cell r="B1024" t="str">
            <v>5,0 тыс.тн пряжи</v>
          </cell>
          <cell r="C1024" t="str">
            <v>2014-2015 гг.</v>
          </cell>
          <cell r="D1024" t="str">
            <v>не требуется</v>
          </cell>
          <cell r="E1024" t="str">
            <v>Всего</v>
          </cell>
          <cell r="F1024">
            <v>3.3</v>
          </cell>
          <cell r="G1024">
            <v>3.3</v>
          </cell>
          <cell r="H1024">
            <v>0</v>
          </cell>
          <cell r="I1024">
            <v>3.3</v>
          </cell>
          <cell r="O1024" t="str">
            <v>Имеется разработанное ТЭО проекта</v>
          </cell>
          <cell r="P1024" t="str">
            <v>Протокол КМ РУз от 04.08.2013 г. №231</v>
          </cell>
        </row>
        <row r="1025">
          <cell r="E1025" t="str">
            <v>собственные средства</v>
          </cell>
          <cell r="F1025">
            <v>0.3</v>
          </cell>
          <cell r="G1025">
            <v>0.3</v>
          </cell>
          <cell r="I1025">
            <v>0.3</v>
          </cell>
        </row>
        <row r="1026">
          <cell r="E1026" t="str">
            <v>кредиты коммерческих банков</v>
          </cell>
          <cell r="F1026">
            <v>3</v>
          </cell>
          <cell r="G1026">
            <v>3</v>
          </cell>
          <cell r="I1026">
            <v>3</v>
          </cell>
        </row>
        <row r="1027">
          <cell r="A1027" t="str">
            <v>Организация прядильного производства в Аккурганском районе ООО "Максим Гольд Текс"</v>
          </cell>
          <cell r="B1027" t="str">
            <v>4,3 тыс.тн пряжи</v>
          </cell>
          <cell r="C1027" t="str">
            <v>2014-2015 гг.</v>
          </cell>
          <cell r="D1027" t="str">
            <v>не требуется</v>
          </cell>
          <cell r="E1027" t="str">
            <v>Всего</v>
          </cell>
          <cell r="F1027">
            <v>15</v>
          </cell>
          <cell r="G1027">
            <v>12</v>
          </cell>
          <cell r="H1027">
            <v>0</v>
          </cell>
          <cell r="I1027">
            <v>8</v>
          </cell>
          <cell r="J1027">
            <v>4</v>
          </cell>
          <cell r="O1027" t="str">
            <v>Имеется разработанное ТЭО проекта</v>
          </cell>
          <cell r="P1027" t="str">
            <v>Протокол КМ РУз от 04.08.2013 г. №231</v>
          </cell>
        </row>
        <row r="1028">
          <cell r="E1028" t="str">
            <v>собственные средства</v>
          </cell>
          <cell r="F1028">
            <v>8</v>
          </cell>
          <cell r="G1028">
            <v>7</v>
          </cell>
          <cell r="I1028">
            <v>3</v>
          </cell>
          <cell r="J1028">
            <v>4</v>
          </cell>
        </row>
        <row r="1029">
          <cell r="E1029" t="str">
            <v>кредиты коммерческих банков</v>
          </cell>
          <cell r="F1029">
            <v>7</v>
          </cell>
          <cell r="G1029">
            <v>5</v>
          </cell>
          <cell r="I1029">
            <v>5</v>
          </cell>
        </row>
        <row r="1030">
          <cell r="A1030" t="str">
            <v>Организация текстильного комплекса по выпуску швейно-трикотажных изделий (прядение, вязание, крашение и швейное) ООО "Мангит трикотаж"</v>
          </cell>
          <cell r="B1030" t="str">
            <v>8,5 млн.шт. трикот. изд.</v>
          </cell>
          <cell r="C1030" t="str">
            <v>2015-2017 гг.</v>
          </cell>
          <cell r="D1030" t="str">
            <v>не требуется</v>
          </cell>
          <cell r="E1030" t="str">
            <v>Всего</v>
          </cell>
          <cell r="F1030">
            <v>2.5</v>
          </cell>
          <cell r="G1030">
            <v>2.5</v>
          </cell>
          <cell r="H1030">
            <v>0</v>
          </cell>
          <cell r="I1030">
            <v>1</v>
          </cell>
          <cell r="J1030">
            <v>1.5</v>
          </cell>
          <cell r="O1030" t="str">
            <v>Имеется разработанное ТЭО проекта</v>
          </cell>
          <cell r="P1030" t="str">
            <v>Протокол КМ РУз от 13.09.2013 г. №70</v>
          </cell>
        </row>
        <row r="1031">
          <cell r="E1031" t="str">
            <v>собственные средства</v>
          </cell>
          <cell r="F1031">
            <v>1</v>
          </cell>
          <cell r="G1031">
            <v>1</v>
          </cell>
          <cell r="I1031">
            <v>1</v>
          </cell>
        </row>
        <row r="1032">
          <cell r="E1032" t="str">
            <v>кредиты коммерческих банков</v>
          </cell>
          <cell r="F1032">
            <v>1.5</v>
          </cell>
          <cell r="G1032">
            <v>1.5</v>
          </cell>
          <cell r="J1032">
            <v>1.5</v>
          </cell>
        </row>
        <row r="1033">
          <cell r="A1033" t="str">
            <v>Организация производства джинсовых тканей ООО "Жайхун Дарья текстиль"</v>
          </cell>
          <cell r="B1033" t="str">
            <v>5,0 тыс.тн пряжи, 5,5 млн.кв.м. тканей,1,4 млн.шт.изд.</v>
          </cell>
          <cell r="C1033" t="str">
            <v>2016-2018 гг.</v>
          </cell>
          <cell r="D1033" t="str">
            <v>не требуется</v>
          </cell>
          <cell r="E1033" t="str">
            <v>Всего</v>
          </cell>
          <cell r="F1033">
            <v>12.899999999999999</v>
          </cell>
          <cell r="G1033">
            <v>12.899999999999999</v>
          </cell>
          <cell r="H1033">
            <v>0</v>
          </cell>
          <cell r="I1033">
            <v>2</v>
          </cell>
          <cell r="J1033">
            <v>6.9</v>
          </cell>
          <cell r="K1033">
            <v>4</v>
          </cell>
          <cell r="O1033" t="str">
            <v>Имеется разработанное ТЭО проекта</v>
          </cell>
          <cell r="P1033" t="str">
            <v>Протокол КМ РУз от 13.09.2013 г. №70</v>
          </cell>
        </row>
        <row r="1034">
          <cell r="E1034" t="str">
            <v>собственные средства</v>
          </cell>
          <cell r="F1034">
            <v>3.7</v>
          </cell>
          <cell r="G1034">
            <v>3.7</v>
          </cell>
          <cell r="I1034">
            <v>2</v>
          </cell>
          <cell r="J1034">
            <v>1.7</v>
          </cell>
        </row>
        <row r="1035">
          <cell r="E1035" t="str">
            <v>кредиты коммерческих банков</v>
          </cell>
          <cell r="F1035">
            <v>9.1999999999999993</v>
          </cell>
          <cell r="G1035">
            <v>9.1999999999999993</v>
          </cell>
          <cell r="J1035">
            <v>5.2</v>
          </cell>
          <cell r="K1035">
            <v>4</v>
          </cell>
        </row>
        <row r="1036">
          <cell r="A1036" t="str">
            <v>Организация текстильного комплекса по выпуску готовых изделий (прядение, ткачество и швейное производство) на базе Турткульского хлопзавода</v>
          </cell>
          <cell r="B1036" t="str">
            <v>3,2 тыс.тн пряжи, 3,2 млн.кв.м. тканей,3,2 млн.шт.изд.</v>
          </cell>
          <cell r="C1036" t="str">
            <v>2016-2018 гг.</v>
          </cell>
          <cell r="D1036" t="str">
            <v>не требуется</v>
          </cell>
          <cell r="E1036" t="str">
            <v>Всего</v>
          </cell>
          <cell r="F1036">
            <v>10</v>
          </cell>
          <cell r="G1036">
            <v>10</v>
          </cell>
          <cell r="H1036">
            <v>0</v>
          </cell>
          <cell r="I1036">
            <v>6.2</v>
          </cell>
          <cell r="J1036">
            <v>2</v>
          </cell>
          <cell r="K1036">
            <v>1.8</v>
          </cell>
          <cell r="O1036" t="str">
            <v>ТЭО проекта на стадии разработки</v>
          </cell>
          <cell r="P1036" t="str">
            <v>Протокол КМ РУз от 13.09.2013 г. №70</v>
          </cell>
        </row>
        <row r="1037">
          <cell r="E1037" t="str">
            <v>собственные средства</v>
          </cell>
          <cell r="F1037">
            <v>3.2</v>
          </cell>
          <cell r="G1037">
            <v>3.2</v>
          </cell>
          <cell r="I1037">
            <v>1.2</v>
          </cell>
          <cell r="J1037">
            <v>1</v>
          </cell>
          <cell r="K1037">
            <v>1</v>
          </cell>
        </row>
        <row r="1038">
          <cell r="E1038" t="str">
            <v>кредиты коммерческих банков</v>
          </cell>
          <cell r="F1038">
            <v>6.8</v>
          </cell>
          <cell r="G1038">
            <v>6.8</v>
          </cell>
          <cell r="I1038">
            <v>5</v>
          </cell>
          <cell r="J1038">
            <v>1</v>
          </cell>
          <cell r="K1038">
            <v>0.8</v>
          </cell>
        </row>
        <row r="1039">
          <cell r="A1039" t="str">
            <v>Организация производства х/б тканей ООО“Элит Стар текстиль”</v>
          </cell>
          <cell r="B1039" t="str">
            <v>22,5 млн.кв.м. тканей</v>
          </cell>
          <cell r="C1039" t="str">
            <v>2017-2018 гг.</v>
          </cell>
          <cell r="D1039" t="str">
            <v>не требуется</v>
          </cell>
          <cell r="E1039" t="str">
            <v>Всего</v>
          </cell>
          <cell r="F1039">
            <v>7</v>
          </cell>
          <cell r="G1039">
            <v>7</v>
          </cell>
          <cell r="H1039">
            <v>0</v>
          </cell>
          <cell r="I1039">
            <v>0</v>
          </cell>
          <cell r="J1039">
            <v>4</v>
          </cell>
          <cell r="K1039">
            <v>3</v>
          </cell>
          <cell r="O1039" t="str">
            <v>Имеется разработанное ТЭО проекта</v>
          </cell>
          <cell r="P1039" t="str">
            <v>Протокол КМ РУз от 04.08.2013 г. №231</v>
          </cell>
        </row>
        <row r="1040">
          <cell r="E1040" t="str">
            <v>кредиты коммерческих банков</v>
          </cell>
          <cell r="F1040">
            <v>7</v>
          </cell>
          <cell r="G1040">
            <v>7</v>
          </cell>
          <cell r="J1040">
            <v>4</v>
          </cell>
          <cell r="K1040">
            <v>3</v>
          </cell>
        </row>
        <row r="1041">
          <cell r="A1041" t="str">
            <v>Организация производства х/б тканей ООО “Амударе текстиль”</v>
          </cell>
          <cell r="B1041" t="str">
            <v>5,2 млн.кв.м. тканей</v>
          </cell>
          <cell r="C1041" t="str">
            <v>2016-2017 гг.</v>
          </cell>
          <cell r="D1041" t="str">
            <v>не требуется</v>
          </cell>
          <cell r="E1041" t="str">
            <v>Всего</v>
          </cell>
          <cell r="F1041">
            <v>6.5</v>
          </cell>
          <cell r="G1041">
            <v>6.5</v>
          </cell>
          <cell r="H1041">
            <v>0</v>
          </cell>
          <cell r="I1041">
            <v>5.5</v>
          </cell>
          <cell r="J1041">
            <v>1</v>
          </cell>
          <cell r="O1041" t="str">
            <v>Имеется разработанное ТЭО проекта</v>
          </cell>
          <cell r="P1041" t="str">
            <v>Протокол КМ РУз от 04.08.2013 г. №231</v>
          </cell>
        </row>
        <row r="1042">
          <cell r="E1042" t="str">
            <v>собственные средства</v>
          </cell>
          <cell r="F1042">
            <v>2.5</v>
          </cell>
          <cell r="G1042">
            <v>2.5</v>
          </cell>
          <cell r="I1042">
            <v>2.5</v>
          </cell>
        </row>
        <row r="1043">
          <cell r="E1043" t="str">
            <v>кредиты коммерческих банков</v>
          </cell>
          <cell r="F1043">
            <v>4</v>
          </cell>
          <cell r="G1043">
            <v>4</v>
          </cell>
          <cell r="I1043">
            <v>3</v>
          </cell>
          <cell r="J1043">
            <v>1</v>
          </cell>
        </row>
        <row r="1044">
          <cell r="A1044" t="str">
            <v>Организация текстильного комплекса по выпуску х/б пряжи, джинсовых тканей и готовые швейные изделия ООО "Global national textile"</v>
          </cell>
          <cell r="B1044" t="str">
            <v>2,0 тыс.тн.х/б пряжи</v>
          </cell>
          <cell r="C1044" t="str">
            <v>2016-2017 гг.</v>
          </cell>
          <cell r="D1044" t="str">
            <v>не требуется</v>
          </cell>
          <cell r="E1044" t="str">
            <v>Всего</v>
          </cell>
          <cell r="F1044">
            <v>7</v>
          </cell>
          <cell r="G1044">
            <v>7</v>
          </cell>
          <cell r="H1044">
            <v>0</v>
          </cell>
          <cell r="I1044">
            <v>4</v>
          </cell>
          <cell r="J1044">
            <v>3</v>
          </cell>
          <cell r="O1044" t="str">
            <v>ТЭО проекта на стадии разработки</v>
          </cell>
          <cell r="P1044" t="str">
            <v>Протокол КМ РУз от 04.08.2013 г. №231</v>
          </cell>
        </row>
        <row r="1045">
          <cell r="E1045" t="str">
            <v>собственные средства</v>
          </cell>
          <cell r="F1045">
            <v>2</v>
          </cell>
          <cell r="G1045">
            <v>2</v>
          </cell>
          <cell r="I1045">
            <v>1</v>
          </cell>
          <cell r="J1045">
            <v>1</v>
          </cell>
        </row>
        <row r="1046">
          <cell r="E1046" t="str">
            <v>кредиты коммерческих банков</v>
          </cell>
          <cell r="F1046">
            <v>5</v>
          </cell>
          <cell r="G1046">
            <v>5</v>
          </cell>
          <cell r="I1046">
            <v>3</v>
          </cell>
          <cell r="J1046">
            <v>2</v>
          </cell>
        </row>
        <row r="1047">
          <cell r="A1047" t="str">
            <v>Организация прядильного производства на базе бывшего ООО "Турткул Асака текстиль"</v>
          </cell>
          <cell r="B1047" t="str">
            <v>4,0 тыс.тн.х/б пряжи</v>
          </cell>
          <cell r="C1047" t="str">
            <v>2016-2017 гг.</v>
          </cell>
          <cell r="D1047" t="str">
            <v>не требуется</v>
          </cell>
          <cell r="E1047" t="str">
            <v>Всего</v>
          </cell>
          <cell r="F1047">
            <v>7</v>
          </cell>
          <cell r="G1047">
            <v>7</v>
          </cell>
          <cell r="H1047">
            <v>0</v>
          </cell>
          <cell r="I1047">
            <v>5.5</v>
          </cell>
          <cell r="J1047">
            <v>1.5</v>
          </cell>
          <cell r="O1047" t="str">
            <v>Имеется разработанное ТЭО проекта</v>
          </cell>
          <cell r="P1047" t="str">
            <v>Протокол КМ РУз от 04.08.2013 г. №231</v>
          </cell>
        </row>
        <row r="1048">
          <cell r="E1048" t="str">
            <v>собственные средства</v>
          </cell>
          <cell r="F1048">
            <v>7</v>
          </cell>
          <cell r="G1048">
            <v>7</v>
          </cell>
          <cell r="I1048">
            <v>5.5</v>
          </cell>
          <cell r="J1048">
            <v>1.5</v>
          </cell>
        </row>
        <row r="1049">
          <cell r="A1049" t="str">
            <v>Организация текстильного комплекса по выпуску готовых изделий (прядение, ткачество и швейное производство) на базе Элликкалинского хлопзавода</v>
          </cell>
          <cell r="B1049" t="str">
            <v>3,2 тыс.тн пряжи, 3,2 млн.кв.м. тканей,3,0 млн.шт.изд.</v>
          </cell>
          <cell r="C1049" t="str">
            <v>2016-2018 гг.</v>
          </cell>
          <cell r="D1049" t="str">
            <v>не требуется</v>
          </cell>
          <cell r="E1049" t="str">
            <v>Всего</v>
          </cell>
          <cell r="F1049">
            <v>10</v>
          </cell>
          <cell r="G1049">
            <v>10</v>
          </cell>
          <cell r="H1049">
            <v>0</v>
          </cell>
          <cell r="I1049">
            <v>6</v>
          </cell>
          <cell r="J1049">
            <v>2.5999999999999996</v>
          </cell>
          <cell r="K1049">
            <v>1.4</v>
          </cell>
          <cell r="O1049" t="str">
            <v>ТЭО проекта на стадии разработки</v>
          </cell>
          <cell r="P1049" t="str">
            <v>Протокол КМ РУз от 13.09.2013 г. №70</v>
          </cell>
        </row>
        <row r="1050">
          <cell r="E1050" t="str">
            <v>собственные средства</v>
          </cell>
          <cell r="F1050">
            <v>3.2</v>
          </cell>
          <cell r="G1050">
            <v>3.2</v>
          </cell>
          <cell r="I1050">
            <v>2</v>
          </cell>
          <cell r="J1050">
            <v>1.2</v>
          </cell>
        </row>
        <row r="1051">
          <cell r="E1051" t="str">
            <v>кредиты коммерческих банков</v>
          </cell>
          <cell r="F1051">
            <v>6.8</v>
          </cell>
          <cell r="G1051">
            <v>6.8</v>
          </cell>
          <cell r="I1051">
            <v>4</v>
          </cell>
          <cell r="J1051">
            <v>1.4</v>
          </cell>
          <cell r="K1051">
            <v>1.4</v>
          </cell>
        </row>
        <row r="1052">
          <cell r="A1052" t="str">
            <v>Организация текстильного комплекса по выпуску готовых изделий (прядение, ткачество и швейное производство) на базе Кунгратского хлопзавода</v>
          </cell>
          <cell r="B1052" t="str">
            <v>4,2 тыс.тн пряжи, 1,6 млн.кв.м. тканей, 1,8 млн.шт.изд.</v>
          </cell>
          <cell r="C1052" t="str">
            <v>2016-2018 гг.</v>
          </cell>
          <cell r="D1052" t="str">
            <v>не требуется</v>
          </cell>
          <cell r="E1052" t="str">
            <v>Всего</v>
          </cell>
          <cell r="F1052">
            <v>10</v>
          </cell>
          <cell r="G1052">
            <v>10</v>
          </cell>
          <cell r="H1052">
            <v>0</v>
          </cell>
          <cell r="I1052">
            <v>5.2</v>
          </cell>
          <cell r="J1052">
            <v>3.4</v>
          </cell>
          <cell r="K1052">
            <v>1.4</v>
          </cell>
          <cell r="O1052" t="str">
            <v>ТЭО проекта на стадии разработки</v>
          </cell>
          <cell r="P1052" t="str">
            <v>Протокол КМ РУз от 04.08.2013 г. №231</v>
          </cell>
        </row>
        <row r="1053">
          <cell r="E1053" t="str">
            <v>собственные средства</v>
          </cell>
          <cell r="F1053">
            <v>3.2</v>
          </cell>
          <cell r="G1053">
            <v>3.2</v>
          </cell>
          <cell r="I1053">
            <v>1.2</v>
          </cell>
          <cell r="J1053">
            <v>2</v>
          </cell>
        </row>
        <row r="1054">
          <cell r="E1054" t="str">
            <v>кредиты коммерческих банков</v>
          </cell>
          <cell r="F1054">
            <v>6.8</v>
          </cell>
          <cell r="G1054">
            <v>6.8</v>
          </cell>
          <cell r="I1054">
            <v>4</v>
          </cell>
          <cell r="J1054">
            <v>1.4</v>
          </cell>
          <cell r="K1054">
            <v>1.4</v>
          </cell>
        </row>
        <row r="1055">
          <cell r="A1055" t="str">
            <v>Организация текстильного комплекса по выпуску (х/б пряжи,трик.полотна, швейные изделия на базе выкупного П/К корпуса АО "Бухоротекс" ООО "Show Initiative"</v>
          </cell>
          <cell r="B1055" t="str">
            <v>5,0 тыс.тн пряжи, 5,5 млн.кв.м. тканей, 1,4 млн.шт.изд.</v>
          </cell>
          <cell r="C1055" t="str">
            <v>2016-2018 гг.</v>
          </cell>
          <cell r="D1055" t="str">
            <v>не требуется</v>
          </cell>
          <cell r="E1055" t="str">
            <v>Всего</v>
          </cell>
          <cell r="F1055">
            <v>24.5</v>
          </cell>
          <cell r="G1055">
            <v>24.5</v>
          </cell>
          <cell r="H1055">
            <v>0</v>
          </cell>
          <cell r="I1055">
            <v>5</v>
          </cell>
          <cell r="J1055">
            <v>8.6999999999999993</v>
          </cell>
          <cell r="K1055">
            <v>10.8</v>
          </cell>
          <cell r="O1055" t="str">
            <v>Имеется разработанное ТЭО проекта</v>
          </cell>
          <cell r="P1055" t="str">
            <v>ПП РУз от 15.12.2010 г. №ПП-1442</v>
          </cell>
        </row>
        <row r="1056">
          <cell r="E1056" t="str">
            <v>собственные средства</v>
          </cell>
          <cell r="F1056">
            <v>6.8</v>
          </cell>
          <cell r="G1056">
            <v>6.8</v>
          </cell>
          <cell r="I1056">
            <v>2</v>
          </cell>
          <cell r="J1056">
            <v>2</v>
          </cell>
          <cell r="K1056">
            <v>2.8</v>
          </cell>
        </row>
        <row r="1057">
          <cell r="E1057" t="str">
            <v>кредиты коммерческих банков</v>
          </cell>
          <cell r="F1057">
            <v>17.7</v>
          </cell>
          <cell r="G1057">
            <v>17.7</v>
          </cell>
          <cell r="I1057">
            <v>3</v>
          </cell>
          <cell r="J1057">
            <v>6.7</v>
          </cell>
          <cell r="K1057">
            <v>8</v>
          </cell>
        </row>
        <row r="1058">
          <cell r="A1058" t="str">
            <v>Организация прядильного производства на базе СП "Мидатекс"</v>
          </cell>
          <cell r="B1058" t="str">
            <v>2,5 тыс.тн пряжи</v>
          </cell>
          <cell r="C1058" t="str">
            <v>2016-2017 гг.</v>
          </cell>
          <cell r="D1058" t="str">
            <v>не требуется</v>
          </cell>
          <cell r="E1058" t="str">
            <v>Всего</v>
          </cell>
          <cell r="F1058">
            <v>5</v>
          </cell>
          <cell r="G1058">
            <v>5</v>
          </cell>
          <cell r="H1058">
            <v>0</v>
          </cell>
          <cell r="I1058">
            <v>3</v>
          </cell>
          <cell r="J1058">
            <v>2</v>
          </cell>
          <cell r="O1058" t="str">
            <v>ТЭО проекта на стадии разработки</v>
          </cell>
          <cell r="P1058" t="str">
            <v>Протокол КМ РУз от 04.08.2013 г. №231</v>
          </cell>
        </row>
        <row r="1059">
          <cell r="E1059" t="str">
            <v>собственные средства</v>
          </cell>
          <cell r="F1059">
            <v>1</v>
          </cell>
          <cell r="G1059">
            <v>1</v>
          </cell>
          <cell r="I1059">
            <v>1</v>
          </cell>
        </row>
        <row r="1060">
          <cell r="E1060" t="str">
            <v>кредиты коммерческих банков</v>
          </cell>
          <cell r="F1060">
            <v>4</v>
          </cell>
          <cell r="G1060">
            <v>4</v>
          </cell>
          <cell r="I1060">
            <v>2</v>
          </cell>
          <cell r="J1060">
            <v>2</v>
          </cell>
        </row>
        <row r="1061">
          <cell r="A1061" t="str">
            <v>Организация прядильного производства на базе ООО "Элегант Текс"</v>
          </cell>
          <cell r="B1061" t="str">
            <v>7,0 тыс.тн пряжи</v>
          </cell>
          <cell r="C1061" t="str">
            <v>2016-2018 гг.</v>
          </cell>
          <cell r="D1061" t="str">
            <v>не требуется</v>
          </cell>
          <cell r="E1061" t="str">
            <v>Всего</v>
          </cell>
          <cell r="F1061">
            <v>24.5</v>
          </cell>
          <cell r="G1061">
            <v>24.5</v>
          </cell>
          <cell r="H1061">
            <v>0</v>
          </cell>
          <cell r="I1061">
            <v>10</v>
          </cell>
          <cell r="J1061">
            <v>10.5</v>
          </cell>
          <cell r="K1061">
            <v>4</v>
          </cell>
          <cell r="O1061" t="str">
            <v>ТЭО проекта на стадии разработки</v>
          </cell>
          <cell r="P1061" t="str">
            <v>Протокол КМ РУз от 04.08.2013 г. №231</v>
          </cell>
        </row>
        <row r="1062">
          <cell r="E1062" t="str">
            <v>собственные средства</v>
          </cell>
          <cell r="F1062">
            <v>4.5</v>
          </cell>
          <cell r="G1062">
            <v>4.5</v>
          </cell>
          <cell r="I1062">
            <v>2</v>
          </cell>
          <cell r="J1062">
            <v>2.5</v>
          </cell>
        </row>
        <row r="1063">
          <cell r="E1063" t="str">
            <v>кредиты коммерческих банков</v>
          </cell>
          <cell r="F1063">
            <v>20</v>
          </cell>
          <cell r="G1063">
            <v>20</v>
          </cell>
          <cell r="I1063">
            <v>8</v>
          </cell>
          <cell r="J1063">
            <v>8</v>
          </cell>
          <cell r="K1063">
            <v>4</v>
          </cell>
        </row>
        <row r="1064">
          <cell r="A1064" t="str">
            <v>Организация текстильного комплекса на базе ООО "Гузартекс" (1-этап)</v>
          </cell>
          <cell r="B1064" t="str">
            <v>4,0 тыс.тн пряжи</v>
          </cell>
          <cell r="C1064" t="str">
            <v>2017-2018 гг.</v>
          </cell>
          <cell r="D1064" t="str">
            <v>не требуется</v>
          </cell>
          <cell r="E1064" t="str">
            <v>Всего</v>
          </cell>
          <cell r="F1064">
            <v>10</v>
          </cell>
          <cell r="G1064">
            <v>10</v>
          </cell>
          <cell r="H1064">
            <v>0</v>
          </cell>
          <cell r="I1064">
            <v>0</v>
          </cell>
          <cell r="J1064">
            <v>7</v>
          </cell>
          <cell r="K1064">
            <v>3</v>
          </cell>
          <cell r="O1064" t="str">
            <v>ТЭО проекта на стадии разработки</v>
          </cell>
          <cell r="P1064" t="str">
            <v>Протокол КМ РУз от 04.08.2013 г. №231</v>
          </cell>
        </row>
        <row r="1065">
          <cell r="E1065" t="str">
            <v>собственные средства</v>
          </cell>
          <cell r="F1065">
            <v>1</v>
          </cell>
          <cell r="G1065">
            <v>1</v>
          </cell>
          <cell r="J1065">
            <v>1</v>
          </cell>
        </row>
        <row r="1066">
          <cell r="E1066" t="str">
            <v>кредиты коммерческих банков</v>
          </cell>
          <cell r="F1066">
            <v>9</v>
          </cell>
          <cell r="G1066">
            <v>9</v>
          </cell>
          <cell r="J1066">
            <v>6</v>
          </cell>
          <cell r="K1066">
            <v>3</v>
          </cell>
        </row>
        <row r="1067">
          <cell r="A1067" t="str">
            <v>Организация текстильного комплекса на базе Бешкентского хлопзавода (1-этап)</v>
          </cell>
          <cell r="B1067" t="str">
            <v>2,0 тыс.тн пряжи</v>
          </cell>
          <cell r="C1067" t="str">
            <v>2017-2018 гг.</v>
          </cell>
          <cell r="D1067" t="str">
            <v>не требуется</v>
          </cell>
          <cell r="E1067" t="str">
            <v>Всего</v>
          </cell>
          <cell r="F1067">
            <v>10</v>
          </cell>
          <cell r="G1067">
            <v>10</v>
          </cell>
          <cell r="H1067">
            <v>0</v>
          </cell>
          <cell r="I1067">
            <v>0</v>
          </cell>
          <cell r="J1067">
            <v>7</v>
          </cell>
          <cell r="K1067">
            <v>3</v>
          </cell>
          <cell r="O1067" t="str">
            <v>ТЭО проекта на стадии разработки</v>
          </cell>
          <cell r="P1067" t="str">
            <v>Протокол КМ РУз от 04.08.2013 г. №231</v>
          </cell>
        </row>
        <row r="1068">
          <cell r="E1068" t="str">
            <v>собственные средства</v>
          </cell>
          <cell r="F1068">
            <v>1</v>
          </cell>
          <cell r="G1068">
            <v>1</v>
          </cell>
          <cell r="J1068">
            <v>1</v>
          </cell>
        </row>
        <row r="1069">
          <cell r="E1069" t="str">
            <v>кредиты коммерческих банков</v>
          </cell>
          <cell r="F1069">
            <v>9</v>
          </cell>
          <cell r="G1069">
            <v>9</v>
          </cell>
          <cell r="J1069">
            <v>6</v>
          </cell>
          <cell r="K1069">
            <v>3</v>
          </cell>
        </row>
        <row r="1070">
          <cell r="A1070" t="str">
            <v>Организация прядильного производства по выпуску роторной пряжи на ООО "Камаши Савдо"</v>
          </cell>
          <cell r="B1070" t="str">
            <v>2,0 тыс.тн пряжи</v>
          </cell>
          <cell r="C1070" t="str">
            <v>2016-2017 гг.</v>
          </cell>
          <cell r="D1070" t="str">
            <v>не требуется</v>
          </cell>
          <cell r="E1070" t="str">
            <v>Всего</v>
          </cell>
          <cell r="F1070">
            <v>3</v>
          </cell>
          <cell r="G1070">
            <v>3</v>
          </cell>
          <cell r="H1070">
            <v>0</v>
          </cell>
          <cell r="I1070">
            <v>0.9</v>
          </cell>
          <cell r="J1070">
            <v>2.1</v>
          </cell>
          <cell r="O1070" t="str">
            <v>ТЭО проекта на стадии разработки</v>
          </cell>
          <cell r="P1070" t="str">
            <v>ПП РУз от 02.08.2013 г. №ПП-2017</v>
          </cell>
        </row>
        <row r="1071">
          <cell r="E1071" t="str">
            <v>собственные средства</v>
          </cell>
          <cell r="F1071">
            <v>0.9</v>
          </cell>
          <cell r="G1071">
            <v>0.9</v>
          </cell>
          <cell r="I1071">
            <v>0.9</v>
          </cell>
        </row>
        <row r="1072">
          <cell r="E1072" t="str">
            <v>кредиты коммерческих банков</v>
          </cell>
          <cell r="F1072">
            <v>2.1</v>
          </cell>
          <cell r="G1072">
            <v>2.1</v>
          </cell>
          <cell r="J1072">
            <v>2.1</v>
          </cell>
        </row>
        <row r="1073">
          <cell r="A1073" t="str">
            <v>Организация прядильного производства на базе ООО  "Кумкурган механика заводи"</v>
          </cell>
          <cell r="B1073" t="str">
            <v>2,0 тыс.тн пряжи</v>
          </cell>
          <cell r="C1073" t="str">
            <v>2017-2018 гг.</v>
          </cell>
          <cell r="D1073" t="str">
            <v>не требуется</v>
          </cell>
          <cell r="E1073" t="str">
            <v>Всего</v>
          </cell>
          <cell r="F1073">
            <v>4</v>
          </cell>
          <cell r="G1073">
            <v>4</v>
          </cell>
          <cell r="H1073">
            <v>0</v>
          </cell>
          <cell r="I1073">
            <v>0</v>
          </cell>
          <cell r="J1073">
            <v>2</v>
          </cell>
          <cell r="K1073">
            <v>2</v>
          </cell>
          <cell r="O1073" t="str">
            <v>ТЭО проекта на стадии разработки</v>
          </cell>
          <cell r="P1073" t="str">
            <v>ПП РУз от 30.04.2013 г. №ПП-1961</v>
          </cell>
        </row>
        <row r="1074">
          <cell r="E1074" t="str">
            <v>собственные средства</v>
          </cell>
          <cell r="F1074">
            <v>1</v>
          </cell>
          <cell r="G1074">
            <v>1</v>
          </cell>
          <cell r="J1074">
            <v>1</v>
          </cell>
        </row>
        <row r="1075">
          <cell r="E1075" t="str">
            <v>кредиты коммерческих банков</v>
          </cell>
          <cell r="F1075">
            <v>3</v>
          </cell>
          <cell r="G1075">
            <v>3</v>
          </cell>
          <cell r="J1075">
            <v>1</v>
          </cell>
          <cell r="K1075">
            <v>2</v>
          </cell>
        </row>
        <row r="1076">
          <cell r="A1076" t="str">
            <v>Организация текстильного комплекса на базе Деновского хлопзавода (х/б пряжа,швейно-трик изделия)</v>
          </cell>
          <cell r="B1076" t="str">
            <v>5,0 тыс.тн пряжи</v>
          </cell>
          <cell r="C1076" t="str">
            <v>2017-2019 гг.</v>
          </cell>
          <cell r="D1076" t="str">
            <v>не требуется</v>
          </cell>
          <cell r="E1076" t="str">
            <v>Всего</v>
          </cell>
          <cell r="F1076">
            <v>22.1</v>
          </cell>
          <cell r="G1076">
            <v>22.1</v>
          </cell>
          <cell r="H1076">
            <v>0</v>
          </cell>
          <cell r="I1076">
            <v>0</v>
          </cell>
          <cell r="J1076">
            <v>6.6</v>
          </cell>
          <cell r="K1076">
            <v>5</v>
          </cell>
          <cell r="L1076">
            <v>10.5</v>
          </cell>
          <cell r="O1076" t="str">
            <v>ТЭО проекта на стадии разработки</v>
          </cell>
          <cell r="P1076" t="str">
            <v>ПП РУз от 30.04.2013 г. №ПП-1961</v>
          </cell>
        </row>
        <row r="1077">
          <cell r="E1077" t="str">
            <v>собственные средства</v>
          </cell>
          <cell r="F1077">
            <v>6.6</v>
          </cell>
          <cell r="G1077">
            <v>6.6</v>
          </cell>
          <cell r="J1077">
            <v>3.6</v>
          </cell>
          <cell r="K1077">
            <v>2</v>
          </cell>
          <cell r="L1077">
            <v>1</v>
          </cell>
        </row>
        <row r="1078">
          <cell r="E1078" t="str">
            <v>кредиты коммерческих банков</v>
          </cell>
          <cell r="F1078">
            <v>15.5</v>
          </cell>
          <cell r="G1078">
            <v>15.5</v>
          </cell>
          <cell r="J1078">
            <v>3</v>
          </cell>
          <cell r="K1078">
            <v>3</v>
          </cell>
          <cell r="L1078">
            <v>9.5</v>
          </cell>
        </row>
        <row r="1079">
          <cell r="A1079" t="str">
            <v>Организация прядильного производства на базе бывшего Хлопкозавода "Турон"</v>
          </cell>
          <cell r="B1079" t="str">
            <v>4,0 тыс.тн пряжи</v>
          </cell>
          <cell r="C1079" t="str">
            <v>2016-2018 гг.</v>
          </cell>
          <cell r="D1079" t="str">
            <v>не требуется</v>
          </cell>
          <cell r="E1079" t="str">
            <v>Всего</v>
          </cell>
          <cell r="F1079">
            <v>9</v>
          </cell>
          <cell r="G1079">
            <v>9</v>
          </cell>
          <cell r="H1079">
            <v>0</v>
          </cell>
          <cell r="I1079">
            <v>0.5</v>
          </cell>
          <cell r="J1079">
            <v>6.2</v>
          </cell>
          <cell r="K1079">
            <v>2.2999999999999998</v>
          </cell>
          <cell r="O1079" t="str">
            <v>ТЭО проекта на стадии разработки</v>
          </cell>
          <cell r="P1079" t="str">
            <v>Протокол КМ РУз от 04.08.2013 г. №231</v>
          </cell>
        </row>
        <row r="1080">
          <cell r="E1080" t="str">
            <v>собственные средства</v>
          </cell>
          <cell r="F1080">
            <v>2.7</v>
          </cell>
          <cell r="G1080">
            <v>2.7</v>
          </cell>
          <cell r="I1080">
            <v>0.5</v>
          </cell>
          <cell r="J1080">
            <v>2.2000000000000002</v>
          </cell>
        </row>
        <row r="1081">
          <cell r="E1081" t="str">
            <v>кредиты коммерческих банков</v>
          </cell>
          <cell r="F1081">
            <v>6.3</v>
          </cell>
          <cell r="G1081">
            <v>6.3</v>
          </cell>
          <cell r="J1081">
            <v>4</v>
          </cell>
          <cell r="K1081">
            <v>2.2999999999999998</v>
          </cell>
        </row>
        <row r="1082">
          <cell r="A1082" t="str">
            <v>Модернизация и расширение действующего производства на "ДЭУ Текстиль Бухара", Бухарская область</v>
          </cell>
          <cell r="B1082" t="str">
            <v>0,5 тыс.тн. х/б пряжи</v>
          </cell>
          <cell r="C1082" t="str">
            <v>2014-2015 гг.</v>
          </cell>
          <cell r="D1082" t="str">
            <v>Компания  "DAEWOO International" (Корея)</v>
          </cell>
          <cell r="E1082" t="str">
            <v>Всего</v>
          </cell>
          <cell r="F1082">
            <v>1</v>
          </cell>
          <cell r="G1082">
            <v>1</v>
          </cell>
          <cell r="H1082">
            <v>1</v>
          </cell>
          <cell r="I1082">
            <v>0</v>
          </cell>
          <cell r="O1082" t="str">
            <v>ТЭО проекта на стадии разработки</v>
          </cell>
          <cell r="P1082" t="str">
            <v>Постановление Президента Республики Узбекистан от 25.06.2014 г. №ПП-2192,от 17.11.2014 г. №ПП-2264</v>
          </cell>
        </row>
        <row r="1083">
          <cell r="E1083" t="str">
            <v>прямые иностранные инвестиции и кредиты</v>
          </cell>
          <cell r="F1083">
            <v>1</v>
          </cell>
          <cell r="G1083">
            <v>1</v>
          </cell>
          <cell r="H1083">
            <v>1</v>
          </cell>
        </row>
        <row r="1084">
          <cell r="A1084" t="str">
            <v>модернизация и реконструкция</v>
          </cell>
          <cell r="F1084">
            <v>396.06000000000012</v>
          </cell>
          <cell r="G1084">
            <v>321.96000000000009</v>
          </cell>
          <cell r="H1084">
            <v>55.559999999999995</v>
          </cell>
          <cell r="I1084">
            <v>19.54</v>
          </cell>
          <cell r="J1084">
            <v>67.959999999999994</v>
          </cell>
          <cell r="K1084">
            <v>90.3</v>
          </cell>
          <cell r="L1084">
            <v>53</v>
          </cell>
          <cell r="M1084">
            <v>35.6</v>
          </cell>
        </row>
        <row r="1085">
          <cell r="A1085" t="str">
            <v xml:space="preserve">Организация производства пряжи и тканей на базе ОАО "Бобур" в Андижанской области </v>
          </cell>
          <cell r="B1085" t="str">
            <v>10,0 тыс.тн х/б пряжи,36,0 млн. п. м. тканей</v>
          </cell>
          <cell r="C1085" t="str">
            <v>2014-2016 гг.</v>
          </cell>
          <cell r="D1085" t="str">
            <v>Компания"Nanyang M&amp;F Home Textile Co., Ltd." (КНР)</v>
          </cell>
          <cell r="E1085" t="str">
            <v>Всего</v>
          </cell>
          <cell r="F1085">
            <v>32</v>
          </cell>
          <cell r="G1085">
            <v>12</v>
          </cell>
          <cell r="H1085">
            <v>12</v>
          </cell>
          <cell r="I1085">
            <v>0</v>
          </cell>
          <cell r="O1085" t="str">
            <v>ТЭО проекта на стадии разработки</v>
          </cell>
          <cell r="P1085" t="str">
            <v>Постановление Президента Республики Узбекистан от 15.12.2010 г. №ПП-1442,от 17.11.2014 г. №ПП-2264</v>
          </cell>
        </row>
        <row r="1086">
          <cell r="E1086" t="str">
            <v>прямые иностранные инвестиции и кредиты</v>
          </cell>
          <cell r="F1086">
            <v>32</v>
          </cell>
          <cell r="G1086">
            <v>12</v>
          </cell>
          <cell r="H1086">
            <v>12</v>
          </cell>
          <cell r="I1086">
            <v>0</v>
          </cell>
        </row>
        <row r="1087">
          <cell r="A1087" t="str">
            <v>Организация текстильного комплекса на базе АО "Бухоротекс", Бухарская область</v>
          </cell>
          <cell r="B1087" t="str">
            <v>18,0 тыс.тн пряжи</v>
          </cell>
          <cell r="C1087" t="str">
            <v>2011-2016 гг.</v>
          </cell>
          <cell r="D1087" t="str">
            <v>Indorama Industries (Сингапур)</v>
          </cell>
          <cell r="E1087" t="str">
            <v>Всего</v>
          </cell>
          <cell r="F1087">
            <v>32</v>
          </cell>
          <cell r="G1087">
            <v>12</v>
          </cell>
          <cell r="H1087">
            <v>12</v>
          </cell>
          <cell r="O1087" t="str">
            <v>ТЭО проекта на стадии разработки</v>
          </cell>
          <cell r="P1087" t="str">
            <v>Постановление Президента Республики Узбекистан от 15.12.2010 г. №ПП-1442</v>
          </cell>
        </row>
        <row r="1088">
          <cell r="E1088" t="str">
            <v>кредиты коммерческих банков</v>
          </cell>
          <cell r="F1088">
            <v>12</v>
          </cell>
        </row>
        <row r="1089">
          <cell r="E1089" t="str">
            <v>прямые иностранные инвестиции и кредиты</v>
          </cell>
          <cell r="F1089">
            <v>20</v>
          </cell>
          <cell r="G1089">
            <v>12</v>
          </cell>
          <cell r="H1089">
            <v>12</v>
          </cell>
        </row>
        <row r="1090">
          <cell r="A1090" t="str">
            <v>Организация шелкового комплекса на базе ООО "Водий ипаги", г.Наманган (ИП "Веригров Ипаги")</v>
          </cell>
          <cell r="B1090" t="str">
            <v>2,0 млн. кв.м. шелковых тканей</v>
          </cell>
          <cell r="C1090" t="str">
            <v>2012-2016 гг.</v>
          </cell>
          <cell r="D1090" t="str">
            <v>Компания"Verigrow" (Сингапур)</v>
          </cell>
          <cell r="E1090" t="str">
            <v>Всего</v>
          </cell>
          <cell r="F1090">
            <v>10</v>
          </cell>
          <cell r="G1090">
            <v>4</v>
          </cell>
          <cell r="H1090">
            <v>3.76</v>
          </cell>
          <cell r="I1090">
            <v>0.24</v>
          </cell>
          <cell r="O1090" t="str">
            <v>Имеется разработанное ТЭО проекта</v>
          </cell>
          <cell r="P1090" t="str">
            <v>Постановление Президента Республики Узбекистан от 02.05.2012г. №ПП-1748,от 17.11.2014 г. №ПП-2264</v>
          </cell>
        </row>
        <row r="1091">
          <cell r="E1091" t="str">
            <v>прямые иностранные инвестиции и кредиты</v>
          </cell>
          <cell r="F1091">
            <v>10</v>
          </cell>
          <cell r="G1091">
            <v>4</v>
          </cell>
          <cell r="H1091">
            <v>3.76</v>
          </cell>
          <cell r="I1091">
            <v>0.24</v>
          </cell>
        </row>
        <row r="1092">
          <cell r="A1092" t="str">
            <v>Расширение прядильного производства  ИП "Индорама Коканд текстиль", Ферганская область (3 этап)</v>
          </cell>
          <cell r="B1092" t="str">
            <v>6,0 тыс. тн. х/б пряжи</v>
          </cell>
          <cell r="C1092" t="str">
            <v>2010-2015 гг.</v>
          </cell>
          <cell r="D1092" t="str">
            <v>Компания"Indorama" (Сингапур)</v>
          </cell>
          <cell r="E1092" t="str">
            <v>Всего</v>
          </cell>
          <cell r="F1092">
            <v>20</v>
          </cell>
          <cell r="G1092">
            <v>2</v>
          </cell>
          <cell r="H1092">
            <v>2</v>
          </cell>
          <cell r="O1092" t="str">
            <v>Имеется разработанное ТЭО проекта</v>
          </cell>
          <cell r="P1092" t="str">
            <v>Постановление Президента Республики Узбекистан от 06.05.2010г. №ПП-1333,от 17.11.2014 г. №ПП-2264</v>
          </cell>
        </row>
        <row r="1093">
          <cell r="E1093" t="str">
            <v>прямые иностранные инвестиции и кредиты</v>
          </cell>
          <cell r="F1093">
            <v>20</v>
          </cell>
          <cell r="G1093">
            <v>2</v>
          </cell>
          <cell r="H1093">
            <v>2</v>
          </cell>
        </row>
        <row r="1094">
          <cell r="A1094" t="str">
            <v>Организация производства текстильного комплекса по выпуску спортивной одежды (кураш, самбо, дзюдо, кикбоксинг, таэквандо, каратэ и др.) на ООО "Намимпекс текстиль", Наманганская область</v>
          </cell>
          <cell r="B1094" t="str">
            <v>2,5 тыс. тн. смесовой пряжи, 3,0 млн. кв. м. смесовых тканей, 500 тыс. шт. спортивной одежды</v>
          </cell>
          <cell r="C1094" t="str">
            <v>2014-2015гг.</v>
          </cell>
          <cell r="D1094" t="str">
            <v>не требуется</v>
          </cell>
          <cell r="E1094" t="str">
            <v>Всего</v>
          </cell>
          <cell r="F1094">
            <v>9.6999999999999993</v>
          </cell>
          <cell r="G1094">
            <v>9.6999999999999993</v>
          </cell>
          <cell r="H1094">
            <v>9.6999999999999993</v>
          </cell>
          <cell r="O1094" t="str">
            <v>Имеется разработанное ТЭО проекта</v>
          </cell>
          <cell r="P1094" t="str">
            <v>Поручение КМ РУЗ. от 07.04.2014г. №07/1-636</v>
          </cell>
        </row>
        <row r="1095">
          <cell r="E1095" t="str">
            <v>собственные средства</v>
          </cell>
          <cell r="F1095">
            <v>6.2</v>
          </cell>
          <cell r="G1095">
            <v>6.2</v>
          </cell>
          <cell r="H1095">
            <v>6.2</v>
          </cell>
        </row>
        <row r="1096">
          <cell r="E1096" t="str">
            <v>кредиты коммерческих банков</v>
          </cell>
          <cell r="F1096">
            <v>3.5</v>
          </cell>
          <cell r="G1096">
            <v>3.5</v>
          </cell>
          <cell r="H1096">
            <v>3.5</v>
          </cell>
        </row>
        <row r="1097">
          <cell r="A1097" t="str">
            <v>Организация производства костюмов для каноэ и байдарок, плавания и гимнастики, комплектов для футболистов, волейболистов, баскетболистов и др. на СП ООО "Амин Инвест", Самаркандская область</v>
          </cell>
          <cell r="B1097" t="str">
            <v>1,5 млн. шт. комплектов одежды</v>
          </cell>
          <cell r="C1097" t="str">
            <v>2014-2015 гг.</v>
          </cell>
          <cell r="D1097" t="str">
            <v>не требуется</v>
          </cell>
          <cell r="E1097" t="str">
            <v>Всего</v>
          </cell>
          <cell r="F1097">
            <v>4</v>
          </cell>
          <cell r="G1097">
            <v>4</v>
          </cell>
          <cell r="H1097">
            <v>4</v>
          </cell>
          <cell r="O1097" t="str">
            <v>Имеется разработанное ТЭО проекта</v>
          </cell>
          <cell r="P1097" t="str">
            <v>Постановления Президента Республики Узбекистан от 17.11.2014 г. №ПП-2264Поручение КМ РУЗ. от 07.04.2014г. №07/1-636,</v>
          </cell>
        </row>
        <row r="1098">
          <cell r="E1098" t="str">
            <v>собственные средства</v>
          </cell>
          <cell r="F1098">
            <v>2.5</v>
          </cell>
          <cell r="G1098">
            <v>2.5</v>
          </cell>
          <cell r="H1098">
            <v>2.5</v>
          </cell>
        </row>
        <row r="1099">
          <cell r="E1099" t="str">
            <v>кредиты коммерческих банков</v>
          </cell>
          <cell r="F1099">
            <v>1.5</v>
          </cell>
          <cell r="G1099">
            <v>1.5</v>
          </cell>
          <cell r="H1099">
            <v>1.5</v>
          </cell>
        </row>
        <row r="1100">
          <cell r="A1100" t="str">
            <v>Модернизация и расширение производства костюмов для художественной гимнастики и плавания (купальники, плавки) на ООО "Намуна", Андижанская область</v>
          </cell>
          <cell r="B1100" t="str">
            <v>2,0 млн. шт. комплектов одежды</v>
          </cell>
          <cell r="C1100" t="str">
            <v>2014-2015 гг.</v>
          </cell>
          <cell r="D1100" t="str">
            <v>не требуется</v>
          </cell>
          <cell r="E1100" t="str">
            <v>Всего</v>
          </cell>
          <cell r="F1100">
            <v>1.4</v>
          </cell>
          <cell r="G1100">
            <v>1.4</v>
          </cell>
          <cell r="H1100">
            <v>1.4</v>
          </cell>
          <cell r="O1100" t="str">
            <v>Имеется разработанное ТЭО проекта</v>
          </cell>
          <cell r="P1100" t="str">
            <v>Постановления Президента Республики Узбекистан от 17.11.2014 г. №ПП-2264Поручение КМ РУЗ. от 07.04.2014г. №07/1-636,</v>
          </cell>
        </row>
        <row r="1101">
          <cell r="E1101" t="str">
            <v>собственные средства</v>
          </cell>
          <cell r="F1101">
            <v>0.7</v>
          </cell>
          <cell r="G1101">
            <v>0.7</v>
          </cell>
          <cell r="H1101">
            <v>0.7</v>
          </cell>
        </row>
        <row r="1102">
          <cell r="E1102" t="str">
            <v>кредиты коммерческих банков</v>
          </cell>
          <cell r="F1102">
            <v>0.7</v>
          </cell>
          <cell r="G1102">
            <v>0.7</v>
          </cell>
          <cell r="H1102">
            <v>0.7</v>
          </cell>
        </row>
        <row r="1103">
          <cell r="A1103" t="str">
            <v>Расширение мощности СП "Текстиль Спектрум Колорс"</v>
          </cell>
          <cell r="B1103" t="str">
            <v>2,5 тыс.тн пряжи</v>
          </cell>
          <cell r="C1103" t="str">
            <v>2014-2015 гг.</v>
          </cell>
          <cell r="D1103" t="str">
            <v>«Rexfida Limited» (Великобритания)</v>
          </cell>
          <cell r="E1103" t="str">
            <v>Всего</v>
          </cell>
          <cell r="F1103">
            <v>3.5999999999999996</v>
          </cell>
          <cell r="G1103">
            <v>3.5999999999999996</v>
          </cell>
          <cell r="H1103">
            <v>0</v>
          </cell>
          <cell r="I1103">
            <v>3.5999999999999996</v>
          </cell>
          <cell r="O1103" t="str">
            <v>Имеется разработанное ТЭО проекта</v>
          </cell>
          <cell r="P1103" t="str">
            <v>Протокол КМ РУз от 04.08.2013 г. №231</v>
          </cell>
        </row>
        <row r="1104">
          <cell r="E1104" t="str">
            <v>кредиты коммерческих банков</v>
          </cell>
          <cell r="F1104">
            <v>2.8</v>
          </cell>
          <cell r="G1104">
            <v>2.8</v>
          </cell>
          <cell r="I1104">
            <v>2.8</v>
          </cell>
        </row>
        <row r="1105">
          <cell r="E1105" t="str">
            <v>прямые иностранные инвестиции и кредиты</v>
          </cell>
          <cell r="F1105">
            <v>0.8</v>
          </cell>
          <cell r="G1105">
            <v>0.8</v>
          </cell>
          <cell r="I1105">
            <v>0.8</v>
          </cell>
        </row>
        <row r="1106">
          <cell r="A1106" t="str">
            <v>Расширение мощностей прядильного производства на ООО "Бахтекс Фарм"</v>
          </cell>
          <cell r="B1106" t="str">
            <v>3,3 тыс.тн пряжи</v>
          </cell>
          <cell r="C1106" t="str">
            <v>2015-2016 гг.</v>
          </cell>
          <cell r="D1106" t="str">
            <v>не требуется</v>
          </cell>
          <cell r="E1106" t="str">
            <v>Всего</v>
          </cell>
          <cell r="F1106">
            <v>5</v>
          </cell>
          <cell r="G1106">
            <v>5</v>
          </cell>
          <cell r="H1106">
            <v>0</v>
          </cell>
          <cell r="I1106">
            <v>5</v>
          </cell>
          <cell r="O1106" t="str">
            <v>Имеется разработанное ТЭО проекта</v>
          </cell>
          <cell r="P1106" t="str">
            <v>Протокол КМ РУз от 04.08.2013 г. №231</v>
          </cell>
        </row>
        <row r="1107">
          <cell r="E1107" t="str">
            <v>собственные средства</v>
          </cell>
          <cell r="F1107">
            <v>5</v>
          </cell>
          <cell r="G1107">
            <v>5</v>
          </cell>
          <cell r="I1107">
            <v>5</v>
          </cell>
        </row>
        <row r="1108">
          <cell r="A1108" t="str">
            <v xml:space="preserve">Модернизация и расширение действующего производства «ДЭУ Текстиль Фергана» </v>
          </cell>
          <cell r="B1108" t="str">
            <v>3,0 тыс.тн пряжи</v>
          </cell>
          <cell r="C1108" t="str">
            <v>2014-2015 гг.</v>
          </cell>
          <cell r="D1108" t="str">
            <v>ДЭУ Интернационал (Корея)</v>
          </cell>
          <cell r="E1108" t="str">
            <v>Всего</v>
          </cell>
          <cell r="F1108">
            <v>11</v>
          </cell>
          <cell r="G1108">
            <v>6</v>
          </cell>
          <cell r="H1108">
            <v>6</v>
          </cell>
          <cell r="I1108">
            <v>0</v>
          </cell>
          <cell r="O1108" t="str">
            <v>ТЭО проекта на стадии разработки</v>
          </cell>
          <cell r="P1108" t="str">
            <v xml:space="preserve"> Постановления Президента Республики Узбекистан от 17.11.2014 г. №ПП-2264</v>
          </cell>
        </row>
        <row r="1109">
          <cell r="E1109" t="str">
            <v>прямые иностранные инвестиции и кредиты</v>
          </cell>
          <cell r="F1109">
            <v>11</v>
          </cell>
          <cell r="G1109">
            <v>6</v>
          </cell>
          <cell r="H1109">
            <v>6</v>
          </cell>
        </row>
        <row r="1110">
          <cell r="A1110" t="str">
            <v>Организация текстильного комплекса в Хазараспском районе (Асака банк)</v>
          </cell>
          <cell r="B1110" t="str">
            <v xml:space="preserve">5 тыс.тн. х/б пряжи3 тыс.тн. трикотажного полотна, 4,0 млн.шт. трикотажных изделий </v>
          </cell>
          <cell r="C1110" t="str">
            <v>2018-2020 гг.</v>
          </cell>
          <cell r="D1110" t="str">
            <v>не требуется</v>
          </cell>
          <cell r="E1110" t="str">
            <v>Всего</v>
          </cell>
          <cell r="F1110">
            <v>22.1</v>
          </cell>
          <cell r="G1110">
            <v>22.1</v>
          </cell>
          <cell r="H1110">
            <v>0</v>
          </cell>
          <cell r="I1110">
            <v>0</v>
          </cell>
          <cell r="J1110">
            <v>0</v>
          </cell>
          <cell r="K1110">
            <v>4.5999999999999996</v>
          </cell>
          <cell r="L1110">
            <v>10</v>
          </cell>
          <cell r="M1110">
            <v>7.5</v>
          </cell>
          <cell r="O1110" t="str">
            <v>ТЭО проекта на стадии разработки</v>
          </cell>
          <cell r="P1110" t="str">
            <v>ПП-1856 от 22.11.2012г. ПП-1961 от 30.04.2013г.</v>
          </cell>
        </row>
        <row r="1111">
          <cell r="E1111" t="str">
            <v>собственные средства</v>
          </cell>
          <cell r="F1111">
            <v>6.63</v>
          </cell>
          <cell r="G1111">
            <v>6.63</v>
          </cell>
          <cell r="K1111">
            <v>3.6</v>
          </cell>
          <cell r="L1111">
            <v>3</v>
          </cell>
          <cell r="M1111">
            <v>0.03</v>
          </cell>
        </row>
        <row r="1112">
          <cell r="E1112" t="str">
            <v>кредиты коммерческих банков</v>
          </cell>
          <cell r="F1112">
            <v>15.47</v>
          </cell>
          <cell r="G1112">
            <v>15.47</v>
          </cell>
          <cell r="K1112">
            <v>1</v>
          </cell>
          <cell r="L1112">
            <v>7</v>
          </cell>
          <cell r="M1112">
            <v>7.47</v>
          </cell>
        </row>
        <row r="1113">
          <cell r="A1113" t="str">
            <v>Организация швейно-трикотажного производства в Хавастском районе Сырдарьинской области</v>
          </cell>
          <cell r="B1113" t="str">
            <v>5,0 тыс. тн пряжи,3,0 тыс. тн трикотажного полотна,4,0 млн.шт. изделий</v>
          </cell>
          <cell r="C1113" t="str">
            <v>2014-2016 гг.</v>
          </cell>
          <cell r="D1113" t="str">
            <v>не требуется</v>
          </cell>
          <cell r="E1113" t="str">
            <v>Всего</v>
          </cell>
          <cell r="F1113">
            <v>5</v>
          </cell>
          <cell r="G1113">
            <v>5</v>
          </cell>
          <cell r="H1113">
            <v>0.5</v>
          </cell>
          <cell r="I1113">
            <v>4.5</v>
          </cell>
          <cell r="J1113">
            <v>0</v>
          </cell>
          <cell r="K1113">
            <v>0</v>
          </cell>
          <cell r="L1113">
            <v>0</v>
          </cell>
          <cell r="M1113">
            <v>0</v>
          </cell>
          <cell r="O1113" t="str">
            <v>ТЭО проекта на стадии разработки</v>
          </cell>
          <cell r="P1113" t="str">
            <v>Постановление Президента Республики Узбекистан от 30.04.2013 г. №ПП-1961,от 17.11.2014 г. №ПП-2264</v>
          </cell>
        </row>
        <row r="1114">
          <cell r="E1114" t="str">
            <v>собственные средства</v>
          </cell>
          <cell r="F1114">
            <v>5</v>
          </cell>
          <cell r="G1114">
            <v>5</v>
          </cell>
          <cell r="H1114">
            <v>0.5</v>
          </cell>
          <cell r="I1114">
            <v>4.5</v>
          </cell>
        </row>
        <row r="1115">
          <cell r="A1115" t="str">
            <v>Организация прядильного производства в Кумкурганском районе Сухандарьинской области</v>
          </cell>
          <cell r="B1115" t="str">
            <v>5,0 тыс. тн пряжи,3,0 тыс. тн трикотажного полотна,4,0 млн.шт. изделий</v>
          </cell>
          <cell r="C1115" t="str">
            <v>2014-2016 гг.</v>
          </cell>
          <cell r="D1115" t="str">
            <v>не требуется</v>
          </cell>
          <cell r="E1115" t="str">
            <v>Всего</v>
          </cell>
          <cell r="F1115">
            <v>6.5</v>
          </cell>
          <cell r="G1115">
            <v>0.4</v>
          </cell>
          <cell r="H1115">
            <v>0.2</v>
          </cell>
          <cell r="I1115">
            <v>0.2</v>
          </cell>
          <cell r="J1115">
            <v>0</v>
          </cell>
          <cell r="K1115">
            <v>0</v>
          </cell>
          <cell r="L1115">
            <v>0</v>
          </cell>
          <cell r="M1115">
            <v>0</v>
          </cell>
          <cell r="O1115" t="str">
            <v>ТЭО проекта на стадии разработки</v>
          </cell>
          <cell r="P1115" t="str">
            <v>Постановление Президента Республики Узбекистан от 30.04.2013 г. №ПП-1961,от 17.11.2014 г. №ПП-2264</v>
          </cell>
        </row>
        <row r="1116">
          <cell r="E1116" t="str">
            <v>собственные средства</v>
          </cell>
          <cell r="F1116">
            <v>2.4500000000000002</v>
          </cell>
          <cell r="G1116">
            <v>0.2</v>
          </cell>
          <cell r="H1116">
            <v>0.2</v>
          </cell>
        </row>
        <row r="1117">
          <cell r="E1117" t="str">
            <v>кредиты коммерческих банков</v>
          </cell>
          <cell r="F1117">
            <v>4.05</v>
          </cell>
          <cell r="G1117">
            <v>0.2</v>
          </cell>
          <cell r="I1117">
            <v>0.2</v>
          </cell>
        </row>
        <row r="1118">
          <cell r="A1118" t="str">
            <v>Расширение производства  по выпуску махровых тканей (прядение, крашение ткачество) ИП "Жиззах Кентекс"</v>
          </cell>
          <cell r="B1118" t="str">
            <v>7,0 тыс.тн пряжи, 6,0 млн.кв.м. (3 тыс.тн) тканей</v>
          </cell>
          <cell r="C1118" t="str">
            <v>2017-2018 гг.</v>
          </cell>
          <cell r="D1118" t="str">
            <v>Кентекс (Турция)</v>
          </cell>
          <cell r="E1118" t="str">
            <v>Всего</v>
          </cell>
          <cell r="F1118">
            <v>3.5</v>
          </cell>
          <cell r="G1118">
            <v>3.5</v>
          </cell>
          <cell r="H1118">
            <v>0</v>
          </cell>
          <cell r="I1118">
            <v>0</v>
          </cell>
          <cell r="J1118">
            <v>1.5</v>
          </cell>
          <cell r="K1118">
            <v>2</v>
          </cell>
          <cell r="L1118">
            <v>0</v>
          </cell>
          <cell r="M1118">
            <v>0</v>
          </cell>
          <cell r="O1118" t="str">
            <v>ТЭО проекта на стадии разработки</v>
          </cell>
          <cell r="P1118" t="str">
            <v>Протокол КМ РУз от 04.08.2013 г. №231</v>
          </cell>
        </row>
        <row r="1119">
          <cell r="E1119" t="str">
            <v>собственные средства</v>
          </cell>
          <cell r="F1119">
            <v>1</v>
          </cell>
          <cell r="G1119">
            <v>1</v>
          </cell>
          <cell r="J1119">
            <v>0.5</v>
          </cell>
          <cell r="K1119">
            <v>0.5</v>
          </cell>
        </row>
        <row r="1120">
          <cell r="E1120" t="str">
            <v>кредиты коммерческих банков</v>
          </cell>
          <cell r="F1120">
            <v>2.5</v>
          </cell>
          <cell r="G1120">
            <v>2.5</v>
          </cell>
          <cell r="J1120">
            <v>1</v>
          </cell>
          <cell r="K1120">
            <v>1.5</v>
          </cell>
        </row>
        <row r="1121">
          <cell r="A1121" t="str">
            <v>Расширение прядильного производства ООО "Джизак Пластекс"</v>
          </cell>
          <cell r="B1121" t="str">
            <v>12,0 тыс.тн пряжи</v>
          </cell>
          <cell r="C1121" t="str">
            <v>2017-2018 гг.</v>
          </cell>
          <cell r="D1121" t="str">
            <v>не требуется</v>
          </cell>
          <cell r="E1121" t="str">
            <v>Всего</v>
          </cell>
          <cell r="F1121">
            <v>15</v>
          </cell>
          <cell r="G1121">
            <v>15</v>
          </cell>
          <cell r="H1121">
            <v>0</v>
          </cell>
          <cell r="I1121">
            <v>0</v>
          </cell>
          <cell r="J1121">
            <v>9</v>
          </cell>
          <cell r="K1121">
            <v>6</v>
          </cell>
          <cell r="L1121">
            <v>0</v>
          </cell>
          <cell r="M1121">
            <v>0</v>
          </cell>
          <cell r="O1121" t="str">
            <v>ТЭО проекта на стадии разработки</v>
          </cell>
          <cell r="P1121" t="str">
            <v>Протокол КМ РУз от 04.08.2013 г. №231</v>
          </cell>
        </row>
        <row r="1122">
          <cell r="E1122" t="str">
            <v>собственные средства</v>
          </cell>
          <cell r="F1122">
            <v>5</v>
          </cell>
          <cell r="G1122">
            <v>5</v>
          </cell>
          <cell r="J1122">
            <v>4</v>
          </cell>
          <cell r="K1122">
            <v>1</v>
          </cell>
        </row>
        <row r="1123">
          <cell r="E1123" t="str">
            <v>кредиты коммерческих банков</v>
          </cell>
          <cell r="F1123">
            <v>10</v>
          </cell>
          <cell r="G1123">
            <v>10</v>
          </cell>
          <cell r="J1123">
            <v>5</v>
          </cell>
          <cell r="K1123">
            <v>5</v>
          </cell>
        </row>
        <row r="1124">
          <cell r="A1124" t="str">
            <v>Организация текстильного комплекса на базе ООО "Карши Темир Бетон" (1-этап)</v>
          </cell>
          <cell r="B1124" t="str">
            <v>4,0 тыс.тн пряжи</v>
          </cell>
          <cell r="C1124" t="str">
            <v>2017-2019 гг.</v>
          </cell>
          <cell r="D1124" t="str">
            <v>не требуется</v>
          </cell>
          <cell r="E1124" t="str">
            <v>Всего</v>
          </cell>
          <cell r="F1124">
            <v>16</v>
          </cell>
          <cell r="G1124">
            <v>16</v>
          </cell>
          <cell r="H1124">
            <v>0</v>
          </cell>
          <cell r="I1124">
            <v>0</v>
          </cell>
          <cell r="J1124">
            <v>6</v>
          </cell>
          <cell r="K1124">
            <v>6</v>
          </cell>
          <cell r="L1124">
            <v>4</v>
          </cell>
          <cell r="M1124">
            <v>0</v>
          </cell>
          <cell r="O1124" t="str">
            <v>ТЭО проекта на стадии разработки</v>
          </cell>
          <cell r="P1124" t="str">
            <v>Протокол КМ РУз от 04.08.2013 г. №231</v>
          </cell>
        </row>
        <row r="1125">
          <cell r="E1125" t="str">
            <v>кредиты коммерческих банков</v>
          </cell>
          <cell r="F1125">
            <v>16</v>
          </cell>
          <cell r="G1125">
            <v>16</v>
          </cell>
          <cell r="J1125">
            <v>6</v>
          </cell>
          <cell r="K1125">
            <v>6</v>
          </cell>
          <cell r="L1125">
            <v>4</v>
          </cell>
        </row>
        <row r="1126">
          <cell r="A1126" t="str">
            <v>Организации производства х/б пряжи на базе ООО "Чирокчи Нотукимачи"</v>
          </cell>
          <cell r="B1126" t="str">
            <v>2,0 тыс.тн пряжи</v>
          </cell>
          <cell r="C1126" t="str">
            <v>2016-2017 гг.</v>
          </cell>
          <cell r="D1126" t="str">
            <v>не требуется</v>
          </cell>
          <cell r="E1126" t="str">
            <v>Всего</v>
          </cell>
          <cell r="F1126">
            <v>3</v>
          </cell>
          <cell r="G1126">
            <v>3</v>
          </cell>
          <cell r="H1126">
            <v>0</v>
          </cell>
          <cell r="I1126">
            <v>0</v>
          </cell>
          <cell r="J1126">
            <v>3</v>
          </cell>
          <cell r="K1126">
            <v>0</v>
          </cell>
          <cell r="L1126">
            <v>0</v>
          </cell>
          <cell r="M1126">
            <v>0</v>
          </cell>
          <cell r="O1126" t="str">
            <v>ТЭО проекта на стадии разработки</v>
          </cell>
          <cell r="P1126" t="str">
            <v>Протокол КМ РУз от 04.08.2013 г. №231</v>
          </cell>
        </row>
        <row r="1127">
          <cell r="E1127" t="str">
            <v>собственные средства</v>
          </cell>
          <cell r="F1127">
            <v>0.9</v>
          </cell>
          <cell r="G1127">
            <v>0.9</v>
          </cell>
          <cell r="J1127">
            <v>0.9</v>
          </cell>
        </row>
        <row r="1128">
          <cell r="E1128" t="str">
            <v>ФРРУз</v>
          </cell>
          <cell r="F1128">
            <v>2.1</v>
          </cell>
          <cell r="G1128">
            <v>2.1</v>
          </cell>
          <cell r="J1128">
            <v>2.1</v>
          </cell>
        </row>
        <row r="1129">
          <cell r="A1129" t="str">
            <v>Организация текстильного комплекса на СП «Кеш Кумуш Тола» (1 этап)</v>
          </cell>
          <cell r="B1129" t="str">
            <v>6,0 тыс.тн пряжи</v>
          </cell>
          <cell r="C1129" t="str">
            <v>2017-2019 гг.</v>
          </cell>
          <cell r="D1129" t="str">
            <v>не требуется</v>
          </cell>
          <cell r="E1129" t="str">
            <v>Всего</v>
          </cell>
          <cell r="F1129">
            <v>10</v>
          </cell>
          <cell r="G1129">
            <v>10</v>
          </cell>
          <cell r="H1129">
            <v>0</v>
          </cell>
          <cell r="I1129">
            <v>0</v>
          </cell>
          <cell r="J1129">
            <v>4</v>
          </cell>
          <cell r="K1129">
            <v>4</v>
          </cell>
          <cell r="L1129">
            <v>2</v>
          </cell>
          <cell r="M1129">
            <v>0</v>
          </cell>
          <cell r="O1129" t="str">
            <v>ТЭО проекта на стадии разработки</v>
          </cell>
          <cell r="P1129" t="str">
            <v>Протокол КМ РУз от 04.08.2013 г. №231</v>
          </cell>
        </row>
        <row r="1130">
          <cell r="E1130" t="str">
            <v>собственные средства</v>
          </cell>
          <cell r="F1130">
            <v>8</v>
          </cell>
          <cell r="G1130">
            <v>8</v>
          </cell>
          <cell r="J1130">
            <v>4</v>
          </cell>
          <cell r="K1130">
            <v>4</v>
          </cell>
        </row>
        <row r="1131">
          <cell r="E1131" t="str">
            <v>кредиты коммерческих банков</v>
          </cell>
          <cell r="F1131">
            <v>2</v>
          </cell>
          <cell r="G1131">
            <v>2</v>
          </cell>
          <cell r="L1131">
            <v>2</v>
          </cell>
        </row>
        <row r="1132">
          <cell r="A1132" t="str">
            <v>Организация прядильного производства в Хатирчинском районе ООО "Хатирчи Ип Газлама"</v>
          </cell>
          <cell r="B1132" t="str">
            <v>4,5 тыс.тн пряжи</v>
          </cell>
          <cell r="C1132" t="str">
            <v>2017-2019 гг.</v>
          </cell>
          <cell r="D1132" t="str">
            <v>не требуется</v>
          </cell>
          <cell r="E1132" t="str">
            <v>Всего</v>
          </cell>
          <cell r="F1132">
            <v>17</v>
          </cell>
          <cell r="G1132">
            <v>17</v>
          </cell>
          <cell r="H1132">
            <v>0</v>
          </cell>
          <cell r="I1132">
            <v>0</v>
          </cell>
          <cell r="J1132">
            <v>7</v>
          </cell>
          <cell r="K1132">
            <v>7</v>
          </cell>
          <cell r="L1132">
            <v>3</v>
          </cell>
          <cell r="M1132">
            <v>0</v>
          </cell>
          <cell r="O1132" t="str">
            <v>ТЭО проекта на стадии разработки</v>
          </cell>
          <cell r="P1132" t="str">
            <v>Протокол КМ РУз от 04.08.2013 г. №231</v>
          </cell>
        </row>
        <row r="1133">
          <cell r="E1133" t="str">
            <v>собственные средства</v>
          </cell>
          <cell r="F1133">
            <v>3</v>
          </cell>
          <cell r="G1133">
            <v>3</v>
          </cell>
          <cell r="J1133">
            <v>3</v>
          </cell>
        </row>
        <row r="1134">
          <cell r="E1134" t="str">
            <v>кредиты коммерческих банков</v>
          </cell>
          <cell r="F1134">
            <v>14</v>
          </cell>
          <cell r="G1134">
            <v>14</v>
          </cell>
          <cell r="J1134">
            <v>4</v>
          </cell>
          <cell r="K1134">
            <v>7</v>
          </cell>
          <cell r="L1134">
            <v>3</v>
          </cell>
        </row>
        <row r="1135">
          <cell r="A1135" t="str">
            <v>Организация прядильного  производства на ООО "Нури Нурабод Садо"</v>
          </cell>
          <cell r="B1135" t="str">
            <v>3,4 тыс.тн пряжи</v>
          </cell>
          <cell r="C1135" t="str">
            <v>2017-2018 гг.</v>
          </cell>
          <cell r="D1135" t="str">
            <v>не требуется</v>
          </cell>
          <cell r="E1135" t="str">
            <v>Всего</v>
          </cell>
          <cell r="F1135">
            <v>5.5</v>
          </cell>
          <cell r="G1135">
            <v>5.5</v>
          </cell>
          <cell r="H1135">
            <v>0</v>
          </cell>
          <cell r="I1135">
            <v>0</v>
          </cell>
          <cell r="J1135">
            <v>2</v>
          </cell>
          <cell r="K1135">
            <v>3.5</v>
          </cell>
          <cell r="L1135">
            <v>0</v>
          </cell>
          <cell r="M1135">
            <v>0</v>
          </cell>
          <cell r="O1135" t="str">
            <v>ТЭО проекта на стадии разработки</v>
          </cell>
          <cell r="P1135" t="str">
            <v>Протокол КМ РУз от 04.08.2013 г. №231</v>
          </cell>
        </row>
        <row r="1136">
          <cell r="E1136" t="str">
            <v>собственные средства</v>
          </cell>
          <cell r="F1136">
            <v>1</v>
          </cell>
          <cell r="G1136">
            <v>1</v>
          </cell>
          <cell r="J1136">
            <v>1</v>
          </cell>
        </row>
        <row r="1137">
          <cell r="E1137" t="str">
            <v>кредиты коммерческих банков</v>
          </cell>
          <cell r="F1137">
            <v>4.5</v>
          </cell>
          <cell r="G1137">
            <v>4.5</v>
          </cell>
          <cell r="J1137">
            <v>1</v>
          </cell>
          <cell r="K1137">
            <v>3.5</v>
          </cell>
        </row>
        <row r="1138">
          <cell r="A1138" t="str">
            <v>Организация текстильного комплекса по выпуску готовых изделий (прядение, вязание и швейное) на базе ООО "Ургут Олтин Текс"</v>
          </cell>
          <cell r="B1138" t="str">
            <v>5,0 тыс.тн пряжи, 4,0 тыс.тн трикот. полотна, 3,0 млн.шт. трикот. изд.</v>
          </cell>
          <cell r="C1138" t="str">
            <v>2018-2020 гг.</v>
          </cell>
          <cell r="D1138" t="str">
            <v>не требуется</v>
          </cell>
          <cell r="E1138" t="str">
            <v>Всего</v>
          </cell>
          <cell r="F1138">
            <v>22.1</v>
          </cell>
          <cell r="G1138">
            <v>22.1</v>
          </cell>
          <cell r="H1138">
            <v>0</v>
          </cell>
          <cell r="I1138">
            <v>0</v>
          </cell>
          <cell r="J1138">
            <v>0</v>
          </cell>
          <cell r="K1138">
            <v>3.6</v>
          </cell>
          <cell r="L1138">
            <v>10</v>
          </cell>
          <cell r="M1138">
            <v>8.5</v>
          </cell>
          <cell r="O1138" t="str">
            <v>ТЭО проекта на стадии разработки</v>
          </cell>
          <cell r="P1138" t="str">
            <v>Постановление Президента Республики Узбекистан от 30.04.2013 г. №ПП-1961</v>
          </cell>
        </row>
        <row r="1139">
          <cell r="E1139" t="str">
            <v>собственные средства</v>
          </cell>
          <cell r="F1139">
            <v>6.6</v>
          </cell>
          <cell r="G1139">
            <v>6.6</v>
          </cell>
          <cell r="K1139">
            <v>3.6</v>
          </cell>
          <cell r="L1139">
            <v>3</v>
          </cell>
        </row>
        <row r="1140">
          <cell r="E1140" t="str">
            <v>кредиты коммерческих банков</v>
          </cell>
          <cell r="F1140">
            <v>15.5</v>
          </cell>
          <cell r="G1140">
            <v>15.5</v>
          </cell>
          <cell r="L1140">
            <v>7</v>
          </cell>
          <cell r="M1140">
            <v>8.5</v>
          </cell>
        </row>
        <row r="1141">
          <cell r="A1141" t="str">
            <v>Организация производства чулочно-носочных изделий в Мубарекском районе</v>
          </cell>
          <cell r="B1141" t="str">
            <v>8,0 млн.пар чулочно-носочных изделий</v>
          </cell>
          <cell r="C1141" t="str">
            <v>2017-2018 гг.</v>
          </cell>
          <cell r="D1141" t="str">
            <v>не требуется</v>
          </cell>
          <cell r="E1141" t="str">
            <v>Всего</v>
          </cell>
          <cell r="F1141">
            <v>3</v>
          </cell>
          <cell r="G1141">
            <v>3</v>
          </cell>
          <cell r="H1141">
            <v>0</v>
          </cell>
          <cell r="I1141">
            <v>0</v>
          </cell>
          <cell r="J1141">
            <v>1.5</v>
          </cell>
          <cell r="K1141">
            <v>1.5</v>
          </cell>
          <cell r="L1141">
            <v>0</v>
          </cell>
          <cell r="M1141">
            <v>0</v>
          </cell>
          <cell r="O1141" t="str">
            <v>ТЭО проекта на стадии разработки</v>
          </cell>
          <cell r="P1141" t="str">
            <v>Протокол КМ РУз от 04.08.2013 г. №231</v>
          </cell>
        </row>
        <row r="1142">
          <cell r="E1142" t="str">
            <v>собственные средства</v>
          </cell>
          <cell r="F1142">
            <v>3</v>
          </cell>
          <cell r="G1142">
            <v>3</v>
          </cell>
          <cell r="J1142">
            <v>1.5</v>
          </cell>
          <cell r="K1142">
            <v>1.5</v>
          </cell>
        </row>
        <row r="1143">
          <cell r="A1143" t="str">
            <v>Модернизация производства х/б пряжи на базе ООО "Бунедкор"</v>
          </cell>
          <cell r="B1143" t="str">
            <v>2,0 тыс.тн пряжи</v>
          </cell>
          <cell r="C1143" t="str">
            <v>2017-2018 гг.</v>
          </cell>
          <cell r="D1143" t="str">
            <v>не требуется</v>
          </cell>
          <cell r="E1143" t="str">
            <v>Всего</v>
          </cell>
          <cell r="F1143">
            <v>3</v>
          </cell>
          <cell r="G1143">
            <v>3</v>
          </cell>
          <cell r="H1143">
            <v>0</v>
          </cell>
          <cell r="I1143">
            <v>0</v>
          </cell>
          <cell r="J1143">
            <v>1.5</v>
          </cell>
          <cell r="K1143">
            <v>1.5</v>
          </cell>
          <cell r="L1143">
            <v>0</v>
          </cell>
          <cell r="M1143">
            <v>0</v>
          </cell>
          <cell r="O1143" t="str">
            <v>ТЭО проекта на стадии разработки</v>
          </cell>
          <cell r="P1143" t="str">
            <v>Протокол КМ РУз от 04.08.2013 г. №231</v>
          </cell>
        </row>
        <row r="1144">
          <cell r="E1144" t="str">
            <v>собственные средства</v>
          </cell>
          <cell r="F1144">
            <v>1.2</v>
          </cell>
          <cell r="G1144">
            <v>1.2</v>
          </cell>
          <cell r="J1144">
            <v>1.2</v>
          </cell>
        </row>
        <row r="1145">
          <cell r="E1145" t="str">
            <v>кредиты коммерческих банков</v>
          </cell>
          <cell r="F1145">
            <v>1.8</v>
          </cell>
          <cell r="G1145">
            <v>1.8</v>
          </cell>
          <cell r="J1145">
            <v>0.3</v>
          </cell>
          <cell r="K1145">
            <v>1.5</v>
          </cell>
        </row>
        <row r="1146">
          <cell r="A1146" t="str">
            <v>Организация прядильного производства в Галляаральском районе ООО "Сангзор текстиль"</v>
          </cell>
          <cell r="B1146" t="str">
            <v>3,0 тыс.тн пряжи</v>
          </cell>
          <cell r="C1146" t="str">
            <v>2017-2018 гг.</v>
          </cell>
          <cell r="D1146" t="str">
            <v>не требуется</v>
          </cell>
          <cell r="E1146" t="str">
            <v>Всего</v>
          </cell>
          <cell r="F1146">
            <v>5.6</v>
          </cell>
          <cell r="G1146">
            <v>5.6</v>
          </cell>
          <cell r="H1146">
            <v>0</v>
          </cell>
          <cell r="I1146">
            <v>0</v>
          </cell>
          <cell r="J1146">
            <v>2</v>
          </cell>
          <cell r="K1146">
            <v>3.6</v>
          </cell>
          <cell r="L1146">
            <v>0</v>
          </cell>
          <cell r="M1146">
            <v>0</v>
          </cell>
          <cell r="O1146" t="str">
            <v>ТЭО проекта на стадии разработки</v>
          </cell>
          <cell r="P1146" t="str">
            <v>Протокол КМ РУз от 04.08.2013 г. №231</v>
          </cell>
        </row>
        <row r="1147">
          <cell r="E1147" t="str">
            <v>собственные средства</v>
          </cell>
          <cell r="F1147">
            <v>1.6</v>
          </cell>
          <cell r="G1147">
            <v>1.6</v>
          </cell>
          <cell r="J1147">
            <v>1.6</v>
          </cell>
        </row>
        <row r="1148">
          <cell r="E1148" t="str">
            <v>кредиты коммерческих банков</v>
          </cell>
          <cell r="F1148">
            <v>4</v>
          </cell>
          <cell r="G1148">
            <v>4</v>
          </cell>
          <cell r="J1148">
            <v>0.4</v>
          </cell>
          <cell r="K1148">
            <v>3.6</v>
          </cell>
        </row>
        <row r="1149">
          <cell r="A1149" t="str">
            <v>Организация прядильного производства в Мингбулакском районе ЧП "Мингбулоқ Текстиль  Инвест"</v>
          </cell>
          <cell r="B1149" t="str">
            <v>1,5 тыс.тн пряжи</v>
          </cell>
          <cell r="C1149" t="str">
            <v>2017-2018 гг.</v>
          </cell>
          <cell r="D1149" t="str">
            <v>не требуется</v>
          </cell>
          <cell r="E1149" t="str">
            <v>Всего</v>
          </cell>
          <cell r="F1149">
            <v>1.5</v>
          </cell>
          <cell r="G1149">
            <v>1.5</v>
          </cell>
          <cell r="H1149">
            <v>0</v>
          </cell>
          <cell r="I1149">
            <v>0</v>
          </cell>
          <cell r="J1149">
            <v>1</v>
          </cell>
          <cell r="K1149">
            <v>0.5</v>
          </cell>
          <cell r="L1149">
            <v>0</v>
          </cell>
          <cell r="M1149">
            <v>0</v>
          </cell>
          <cell r="O1149" t="str">
            <v>ТЭО проекта на стадии разработки</v>
          </cell>
          <cell r="P1149" t="str">
            <v>Протокол КМ РУз от 04.08.2013 г. №231</v>
          </cell>
        </row>
        <row r="1150">
          <cell r="E1150" t="str">
            <v>собственные средства</v>
          </cell>
          <cell r="F1150">
            <v>1.5</v>
          </cell>
          <cell r="G1150">
            <v>1.5</v>
          </cell>
          <cell r="J1150">
            <v>1</v>
          </cell>
          <cell r="K1150">
            <v>0.5</v>
          </cell>
        </row>
        <row r="1151">
          <cell r="A1151" t="str">
            <v>Организация прядильного производства в Каганском районе СП "Когонтекс"</v>
          </cell>
          <cell r="B1151" t="str">
            <v>3,0 тыс.тн пряжи</v>
          </cell>
          <cell r="C1151" t="str">
            <v>2017-2018 гг.</v>
          </cell>
          <cell r="D1151" t="str">
            <v>не требуется</v>
          </cell>
          <cell r="E1151" t="str">
            <v>Всего</v>
          </cell>
          <cell r="F1151">
            <v>4.3</v>
          </cell>
          <cell r="G1151">
            <v>5.3</v>
          </cell>
          <cell r="H1151">
            <v>0</v>
          </cell>
          <cell r="I1151">
            <v>0</v>
          </cell>
          <cell r="J1151">
            <v>2.2999999999999998</v>
          </cell>
          <cell r="K1151">
            <v>3</v>
          </cell>
          <cell r="L1151">
            <v>0</v>
          </cell>
          <cell r="M1151">
            <v>0</v>
          </cell>
          <cell r="O1151" t="str">
            <v>ТЭО проекта на стадии разработки</v>
          </cell>
          <cell r="P1151" t="str">
            <v>Протокол КМ РУз от 04.08.2013 г. №231</v>
          </cell>
        </row>
        <row r="1152">
          <cell r="E1152" t="str">
            <v>собственные средства</v>
          </cell>
          <cell r="F1152">
            <v>1.2</v>
          </cell>
          <cell r="G1152">
            <v>1.2</v>
          </cell>
          <cell r="J1152">
            <v>1.2</v>
          </cell>
        </row>
        <row r="1153">
          <cell r="E1153" t="str">
            <v>кредиты коммерческих банков</v>
          </cell>
          <cell r="F1153">
            <v>3.1</v>
          </cell>
          <cell r="G1153">
            <v>4.0999999999999996</v>
          </cell>
          <cell r="J1153">
            <v>1.1000000000000001</v>
          </cell>
          <cell r="K1153">
            <v>3</v>
          </cell>
        </row>
        <row r="1154">
          <cell r="A1154" t="str">
            <v xml:space="preserve">Организация прядильного производства в Яккабагском районе на базе ООО Курбан текс </v>
          </cell>
          <cell r="B1154" t="str">
            <v>3,0 тыс.тн пряжи</v>
          </cell>
          <cell r="C1154" t="str">
            <v>2017-2018 гг.</v>
          </cell>
          <cell r="D1154" t="str">
            <v>не требуется</v>
          </cell>
          <cell r="E1154" t="str">
            <v>Всего</v>
          </cell>
          <cell r="F1154">
            <v>8.5</v>
          </cell>
          <cell r="G1154">
            <v>8.5</v>
          </cell>
          <cell r="H1154">
            <v>0</v>
          </cell>
          <cell r="I1154">
            <v>0</v>
          </cell>
          <cell r="J1154">
            <v>2.5</v>
          </cell>
          <cell r="K1154">
            <v>6</v>
          </cell>
          <cell r="L1154">
            <v>0</v>
          </cell>
          <cell r="M1154">
            <v>0</v>
          </cell>
          <cell r="O1154" t="str">
            <v>ТЭО проекта на стадии разработки</v>
          </cell>
          <cell r="P1154" t="str">
            <v>Протокол КМ РУз от 04.08.2013 г. №231</v>
          </cell>
        </row>
        <row r="1155">
          <cell r="E1155" t="str">
            <v>собственные средства</v>
          </cell>
          <cell r="F1155">
            <v>8.5</v>
          </cell>
          <cell r="G1155">
            <v>8.5</v>
          </cell>
          <cell r="J1155">
            <v>2.5</v>
          </cell>
          <cell r="K1155">
            <v>6</v>
          </cell>
        </row>
        <row r="1156">
          <cell r="A1156" t="str">
            <v>Организация красильного производства на ООО "Санам"</v>
          </cell>
          <cell r="B1156" t="str">
            <v>2,5 тыс.тн</v>
          </cell>
          <cell r="C1156" t="str">
            <v>2017-2018 гг.</v>
          </cell>
          <cell r="D1156" t="str">
            <v>не требуется</v>
          </cell>
          <cell r="E1156" t="str">
            <v>Всего</v>
          </cell>
          <cell r="F1156">
            <v>1.8</v>
          </cell>
          <cell r="G1156">
            <v>1.8</v>
          </cell>
          <cell r="H1156">
            <v>0</v>
          </cell>
          <cell r="I1156">
            <v>0</v>
          </cell>
          <cell r="J1156">
            <v>1.2</v>
          </cell>
          <cell r="K1156">
            <v>0.6</v>
          </cell>
          <cell r="L1156">
            <v>0</v>
          </cell>
          <cell r="M1156">
            <v>0</v>
          </cell>
          <cell r="O1156" t="str">
            <v>ТЭО проекта на стадии разработки</v>
          </cell>
          <cell r="P1156" t="str">
            <v>Протокол КМ РУз от 04.08.2013 г. №231</v>
          </cell>
        </row>
        <row r="1157">
          <cell r="E1157" t="str">
            <v>собственные средства</v>
          </cell>
          <cell r="F1157">
            <v>0.2</v>
          </cell>
          <cell r="G1157">
            <v>0.2</v>
          </cell>
          <cell r="J1157">
            <v>0.2</v>
          </cell>
        </row>
        <row r="1158">
          <cell r="E1158" t="str">
            <v>кредиты коммерческих банков</v>
          </cell>
          <cell r="F1158">
            <v>1.6</v>
          </cell>
          <cell r="G1158">
            <v>1.6</v>
          </cell>
          <cell r="J1158">
            <v>1</v>
          </cell>
          <cell r="K1158">
            <v>0.6</v>
          </cell>
        </row>
        <row r="1159">
          <cell r="A1159" t="str">
            <v>Организация прядильного производства на ООО "SN INVEST"</v>
          </cell>
          <cell r="B1159" t="str">
            <v>3,0 тыс.тн пряжи</v>
          </cell>
          <cell r="C1159" t="str">
            <v>2017-2018 гг.</v>
          </cell>
          <cell r="D1159" t="str">
            <v>не требуется</v>
          </cell>
          <cell r="E1159" t="str">
            <v>Всего</v>
          </cell>
          <cell r="F1159">
            <v>3.5</v>
          </cell>
          <cell r="G1159">
            <v>3.5</v>
          </cell>
          <cell r="H1159">
            <v>0</v>
          </cell>
          <cell r="I1159">
            <v>0</v>
          </cell>
          <cell r="J1159">
            <v>2</v>
          </cell>
          <cell r="K1159">
            <v>1.5</v>
          </cell>
          <cell r="L1159">
            <v>0</v>
          </cell>
          <cell r="M1159">
            <v>0</v>
          </cell>
          <cell r="O1159" t="str">
            <v>ТЭО проекта на стадии разработки</v>
          </cell>
          <cell r="P1159" t="str">
            <v>Протокол КМ РУз от 04.08.2013 г. №231</v>
          </cell>
        </row>
        <row r="1160">
          <cell r="E1160" t="str">
            <v>собственные средства</v>
          </cell>
          <cell r="F1160">
            <v>1</v>
          </cell>
          <cell r="G1160">
            <v>1</v>
          </cell>
          <cell r="J1160">
            <v>1</v>
          </cell>
        </row>
        <row r="1161">
          <cell r="E1161" t="str">
            <v>кредиты коммерческих банков</v>
          </cell>
          <cell r="F1161">
            <v>2.5</v>
          </cell>
          <cell r="G1161">
            <v>2.5</v>
          </cell>
          <cell r="J1161">
            <v>1</v>
          </cell>
          <cell r="K1161">
            <v>1.5</v>
          </cell>
        </row>
        <row r="1162">
          <cell r="A1162" t="str">
            <v xml:space="preserve">Организация прядильного производства на базе Муборекского МТП </v>
          </cell>
          <cell r="B1162" t="str">
            <v>2,0 тыс.тн пряжи</v>
          </cell>
          <cell r="C1162" t="str">
            <v>2017-2018 гг.</v>
          </cell>
          <cell r="D1162" t="str">
            <v>не требуется</v>
          </cell>
          <cell r="E1162" t="str">
            <v>Всего</v>
          </cell>
          <cell r="F1162">
            <v>3</v>
          </cell>
          <cell r="G1162">
            <v>3</v>
          </cell>
          <cell r="H1162">
            <v>0</v>
          </cell>
          <cell r="I1162">
            <v>0</v>
          </cell>
          <cell r="J1162">
            <v>1.3</v>
          </cell>
          <cell r="K1162">
            <v>1.7</v>
          </cell>
          <cell r="L1162">
            <v>0</v>
          </cell>
          <cell r="M1162">
            <v>0</v>
          </cell>
          <cell r="O1162" t="str">
            <v>ТЭО проекта на стадии разработки</v>
          </cell>
          <cell r="P1162" t="str">
            <v>Протокол КМ РУз от 04.08.2013 г. №231</v>
          </cell>
        </row>
        <row r="1163">
          <cell r="E1163" t="str">
            <v>собственные средства</v>
          </cell>
          <cell r="F1163">
            <v>0.3</v>
          </cell>
          <cell r="G1163">
            <v>0.3</v>
          </cell>
          <cell r="J1163">
            <v>0.3</v>
          </cell>
        </row>
        <row r="1164">
          <cell r="E1164" t="str">
            <v>кредиты коммерческих банков</v>
          </cell>
          <cell r="F1164">
            <v>2.7</v>
          </cell>
          <cell r="G1164">
            <v>2.7</v>
          </cell>
          <cell r="J1164">
            <v>1</v>
          </cell>
          <cell r="K1164">
            <v>1.7</v>
          </cell>
        </row>
        <row r="1165">
          <cell r="A1165" t="str">
            <v>Организация производства тканей ООО "Ифтихор кийим саноат"</v>
          </cell>
          <cell r="B1165" t="str">
            <v>12,0 млн.кв.м тканей</v>
          </cell>
          <cell r="C1165" t="str">
            <v>2017-2018 гг.</v>
          </cell>
          <cell r="D1165" t="str">
            <v>не требуется</v>
          </cell>
          <cell r="E1165" t="str">
            <v>Всего</v>
          </cell>
          <cell r="F1165">
            <v>8.16</v>
          </cell>
          <cell r="G1165">
            <v>8.16</v>
          </cell>
          <cell r="H1165">
            <v>0</v>
          </cell>
          <cell r="I1165">
            <v>0</v>
          </cell>
          <cell r="J1165">
            <v>2.16</v>
          </cell>
          <cell r="K1165">
            <v>6</v>
          </cell>
          <cell r="L1165">
            <v>0</v>
          </cell>
          <cell r="M1165">
            <v>0</v>
          </cell>
          <cell r="O1165" t="str">
            <v>ТЭО проекта на стадии разработки</v>
          </cell>
          <cell r="P1165" t="str">
            <v>Протокол КМ РУз от 04.08.2013 г. №231</v>
          </cell>
        </row>
        <row r="1166">
          <cell r="E1166" t="str">
            <v>собственные средства</v>
          </cell>
          <cell r="F1166">
            <v>0.16</v>
          </cell>
          <cell r="G1166">
            <v>0.16</v>
          </cell>
          <cell r="J1166">
            <v>0.16</v>
          </cell>
        </row>
        <row r="1167">
          <cell r="E1167" t="str">
            <v>кредиты коммерческих банков</v>
          </cell>
          <cell r="F1167">
            <v>8</v>
          </cell>
          <cell r="G1167">
            <v>8</v>
          </cell>
          <cell r="J1167">
            <v>2</v>
          </cell>
          <cell r="K1167">
            <v>6</v>
          </cell>
        </row>
        <row r="1168">
          <cell r="A1168" t="str">
            <v>Организация прядильного производства на базе СП "Сарбонтекс"</v>
          </cell>
          <cell r="B1168" t="str">
            <v>3,0 тыс.тн пряжи</v>
          </cell>
          <cell r="C1168" t="str">
            <v>2017-2018 гг.</v>
          </cell>
          <cell r="D1168" t="str">
            <v>не требуется</v>
          </cell>
          <cell r="E1168" t="str">
            <v>Всего</v>
          </cell>
          <cell r="F1168">
            <v>4</v>
          </cell>
          <cell r="G1168">
            <v>4</v>
          </cell>
          <cell r="H1168">
            <v>0</v>
          </cell>
          <cell r="I1168">
            <v>0</v>
          </cell>
          <cell r="J1168">
            <v>2</v>
          </cell>
          <cell r="K1168">
            <v>2</v>
          </cell>
          <cell r="L1168">
            <v>0</v>
          </cell>
          <cell r="M1168">
            <v>0</v>
          </cell>
          <cell r="O1168" t="str">
            <v>ТЭО проекта на стадии разработки</v>
          </cell>
          <cell r="P1168" t="str">
            <v>Протокол КМ РУз от 04.08.2013 г. №231</v>
          </cell>
        </row>
        <row r="1169">
          <cell r="E1169" t="str">
            <v>кредиты коммерческих банков</v>
          </cell>
          <cell r="F1169">
            <v>4</v>
          </cell>
          <cell r="G1169">
            <v>4</v>
          </cell>
          <cell r="J1169">
            <v>2</v>
          </cell>
          <cell r="K1169">
            <v>2</v>
          </cell>
        </row>
        <row r="1170">
          <cell r="A1170" t="str">
            <v>Организация чулочно-носочного производства в Сариосинском районе</v>
          </cell>
          <cell r="B1170" t="str">
            <v>10,0 млн.пар чулочно-носочных изделий</v>
          </cell>
          <cell r="C1170" t="str">
            <v>2017-2018 гг.</v>
          </cell>
          <cell r="D1170" t="str">
            <v>не требуется</v>
          </cell>
          <cell r="E1170" t="str">
            <v>Всего</v>
          </cell>
          <cell r="F1170">
            <v>7.5</v>
          </cell>
          <cell r="G1170">
            <v>7.5</v>
          </cell>
          <cell r="H1170">
            <v>0</v>
          </cell>
          <cell r="I1170">
            <v>0</v>
          </cell>
          <cell r="J1170">
            <v>3</v>
          </cell>
          <cell r="K1170">
            <v>4.5</v>
          </cell>
          <cell r="L1170">
            <v>0</v>
          </cell>
          <cell r="M1170">
            <v>0</v>
          </cell>
          <cell r="O1170" t="str">
            <v>ТЭО проекта на стадии разработки</v>
          </cell>
          <cell r="P1170" t="str">
            <v>Протокол КМ РУз от 04.08.2013 г. №231</v>
          </cell>
        </row>
        <row r="1171">
          <cell r="E1171" t="str">
            <v>собственные средства</v>
          </cell>
          <cell r="F1171">
            <v>1.5</v>
          </cell>
          <cell r="G1171">
            <v>1.5</v>
          </cell>
          <cell r="J1171">
            <v>1</v>
          </cell>
          <cell r="K1171">
            <v>0.5</v>
          </cell>
        </row>
        <row r="1172">
          <cell r="E1172" t="str">
            <v>кредиты коммерческих банков</v>
          </cell>
          <cell r="F1172">
            <v>6</v>
          </cell>
          <cell r="G1172">
            <v>6</v>
          </cell>
          <cell r="J1172">
            <v>2</v>
          </cell>
          <cell r="K1172">
            <v>4</v>
          </cell>
        </row>
        <row r="1173">
          <cell r="A1173" t="str">
            <v>Организация ткацкого производства на СП ООО "Булут текстиль", Ферганская область</v>
          </cell>
          <cell r="B1173" t="str">
            <v>7,5 млн.кв.м. тканей</v>
          </cell>
          <cell r="C1173" t="str">
            <v>2017-2018 гг.</v>
          </cell>
          <cell r="D1173" t="str">
            <v>не требуется</v>
          </cell>
          <cell r="E1173" t="str">
            <v>Всего</v>
          </cell>
          <cell r="F1173">
            <v>10</v>
          </cell>
          <cell r="G1173">
            <v>10</v>
          </cell>
          <cell r="H1173">
            <v>4</v>
          </cell>
          <cell r="I1173">
            <v>6</v>
          </cell>
          <cell r="J1173">
            <v>0</v>
          </cell>
          <cell r="K1173">
            <v>0</v>
          </cell>
          <cell r="L1173">
            <v>0</v>
          </cell>
          <cell r="M1173">
            <v>0</v>
          </cell>
          <cell r="O1173" t="str">
            <v>ТЭО проекта на стадии разработки</v>
          </cell>
          <cell r="P1173" t="str">
            <v>Постановления Президента Республики Узбекистан от 17.11.2014 г. №ПП-2264,Протокол КМ РУз от 04.08.2013 г. №231</v>
          </cell>
        </row>
        <row r="1174">
          <cell r="E1174" t="str">
            <v>собственные средства</v>
          </cell>
          <cell r="F1174">
            <v>2</v>
          </cell>
          <cell r="G1174">
            <v>2</v>
          </cell>
          <cell r="H1174">
            <v>1.2</v>
          </cell>
          <cell r="I1174">
            <v>0.8</v>
          </cell>
        </row>
        <row r="1175">
          <cell r="E1175" t="str">
            <v>кредиты коммерческих банков</v>
          </cell>
          <cell r="F1175">
            <v>8</v>
          </cell>
          <cell r="G1175">
            <v>8</v>
          </cell>
          <cell r="H1175">
            <v>2.8</v>
          </cell>
          <cell r="I1175">
            <v>5.2</v>
          </cell>
        </row>
        <row r="1176">
          <cell r="A1176" t="str">
            <v>Расширения прядильного производства на базе Хазарасп текстиль</v>
          </cell>
          <cell r="B1176" t="str">
            <v>4,0 тыс.тн пряжи</v>
          </cell>
          <cell r="C1176" t="str">
            <v>2017-2018 гг.</v>
          </cell>
          <cell r="D1176" t="str">
            <v>не требуется</v>
          </cell>
          <cell r="E1176" t="str">
            <v>Всего</v>
          </cell>
          <cell r="F1176">
            <v>10</v>
          </cell>
          <cell r="G1176">
            <v>10</v>
          </cell>
          <cell r="H1176">
            <v>0</v>
          </cell>
          <cell r="I1176">
            <v>0</v>
          </cell>
          <cell r="J1176">
            <v>4</v>
          </cell>
          <cell r="K1176">
            <v>6</v>
          </cell>
          <cell r="L1176">
            <v>0</v>
          </cell>
          <cell r="M1176">
            <v>0</v>
          </cell>
          <cell r="O1176" t="str">
            <v>ТЭО проекта на стадии разработки</v>
          </cell>
          <cell r="P1176" t="str">
            <v>Протокол КМ РУз от 04.08.2013 г. №231</v>
          </cell>
        </row>
        <row r="1177">
          <cell r="E1177" t="str">
            <v>кредиты коммерческих банков</v>
          </cell>
          <cell r="F1177">
            <v>10</v>
          </cell>
          <cell r="G1177">
            <v>10</v>
          </cell>
          <cell r="J1177">
            <v>4</v>
          </cell>
          <cell r="K1177">
            <v>6</v>
          </cell>
        </row>
        <row r="1178">
          <cell r="A1178" t="str">
            <v>Расширения производства готовых швейных изделий ООО "Savdoenergo"</v>
          </cell>
          <cell r="B1178" t="str">
            <v>4,0 млн. швейных изделий</v>
          </cell>
          <cell r="C1178" t="str">
            <v>2017-2018 гг.</v>
          </cell>
          <cell r="D1178" t="str">
            <v>не требуется</v>
          </cell>
          <cell r="E1178" t="str">
            <v>Всего</v>
          </cell>
          <cell r="F1178">
            <v>7.6</v>
          </cell>
          <cell r="G1178">
            <v>7.6</v>
          </cell>
          <cell r="H1178">
            <v>0</v>
          </cell>
          <cell r="I1178">
            <v>0</v>
          </cell>
          <cell r="J1178">
            <v>3</v>
          </cell>
          <cell r="K1178">
            <v>4.5999999999999996</v>
          </cell>
          <cell r="L1178">
            <v>0</v>
          </cell>
          <cell r="M1178">
            <v>0</v>
          </cell>
          <cell r="O1178" t="str">
            <v>ТЭО проекта на стадии разработки</v>
          </cell>
          <cell r="P1178" t="str">
            <v>Протокол КМ РУз от 04.08.2013 г. №231</v>
          </cell>
        </row>
        <row r="1179">
          <cell r="E1179" t="str">
            <v>собственные средства</v>
          </cell>
          <cell r="F1179">
            <v>2.5</v>
          </cell>
          <cell r="G1179">
            <v>2.5</v>
          </cell>
          <cell r="J1179">
            <v>1</v>
          </cell>
          <cell r="K1179">
            <v>1.5</v>
          </cell>
        </row>
        <row r="1180">
          <cell r="E1180" t="str">
            <v>кредиты коммерческих банков</v>
          </cell>
          <cell r="F1180">
            <v>5.0999999999999996</v>
          </cell>
          <cell r="G1180">
            <v>5.0999999999999996</v>
          </cell>
          <cell r="J1180">
            <v>2</v>
          </cell>
          <cell r="K1180">
            <v>3.1</v>
          </cell>
        </row>
        <row r="1181">
          <cell r="A1181" t="str">
            <v>Организация производства джинсовых тканей в Кашкадарьинской области</v>
          </cell>
          <cell r="B1181" t="str">
            <v>8,0 млн.кв.м. тканей</v>
          </cell>
          <cell r="C1181" t="str">
            <v>2017-2019 гг.</v>
          </cell>
          <cell r="D1181" t="str">
            <v>не требуется</v>
          </cell>
          <cell r="E1181" t="str">
            <v>Всего</v>
          </cell>
          <cell r="F1181">
            <v>16</v>
          </cell>
          <cell r="G1181">
            <v>16</v>
          </cell>
          <cell r="H1181">
            <v>0</v>
          </cell>
          <cell r="I1181">
            <v>0</v>
          </cell>
          <cell r="J1181">
            <v>6</v>
          </cell>
          <cell r="K1181">
            <v>6</v>
          </cell>
          <cell r="L1181">
            <v>4</v>
          </cell>
          <cell r="M1181">
            <v>0</v>
          </cell>
          <cell r="O1181" t="str">
            <v>ТЭО проекта на стадии разработки</v>
          </cell>
          <cell r="P1181" t="str">
            <v xml:space="preserve"> Письмо ГАК "Узбекенгилсаноат" от __.__.____г. №__________</v>
          </cell>
        </row>
        <row r="1182">
          <cell r="E1182" t="str">
            <v>собственные средства</v>
          </cell>
          <cell r="F1182">
            <v>6</v>
          </cell>
          <cell r="G1182">
            <v>6</v>
          </cell>
          <cell r="J1182">
            <v>6</v>
          </cell>
        </row>
        <row r="1183">
          <cell r="E1183" t="str">
            <v>кредиты коммерческих банков</v>
          </cell>
          <cell r="F1183">
            <v>10</v>
          </cell>
          <cell r="G1183">
            <v>10</v>
          </cell>
          <cell r="K1183">
            <v>6</v>
          </cell>
          <cell r="L1183">
            <v>4</v>
          </cell>
        </row>
        <row r="1184">
          <cell r="A1184" t="str">
            <v>Организация текстильного комплекса в Джизакском районе</v>
          </cell>
          <cell r="B1184" t="str">
            <v>5,0 тыс. тн пряжи,3,0 тыс. тн трикотажного полотна,4,0 млн.шт. изделий</v>
          </cell>
          <cell r="C1184" t="str">
            <v>2018-2020 гг.</v>
          </cell>
          <cell r="D1184" t="str">
            <v>не требуется</v>
          </cell>
          <cell r="E1184" t="str">
            <v>Всего</v>
          </cell>
          <cell r="F1184">
            <v>22.1</v>
          </cell>
          <cell r="G1184">
            <v>22.1</v>
          </cell>
          <cell r="H1184">
            <v>0</v>
          </cell>
          <cell r="I1184">
            <v>0</v>
          </cell>
          <cell r="J1184">
            <v>0</v>
          </cell>
          <cell r="K1184">
            <v>4.5999999999999996</v>
          </cell>
          <cell r="L1184">
            <v>10</v>
          </cell>
          <cell r="M1184">
            <v>7.5</v>
          </cell>
          <cell r="O1184" t="str">
            <v>ТЭО проекта на стадии разработки</v>
          </cell>
          <cell r="P1184" t="str">
            <v>Постановление Президента Республики Узбекистан от 30.04.2013 г. №ПП-1961</v>
          </cell>
        </row>
        <row r="1185">
          <cell r="E1185" t="str">
            <v>собственные средства</v>
          </cell>
          <cell r="F1185">
            <v>6.63</v>
          </cell>
          <cell r="G1185">
            <v>6.63</v>
          </cell>
          <cell r="K1185">
            <v>3.6</v>
          </cell>
          <cell r="L1185">
            <v>3</v>
          </cell>
          <cell r="M1185">
            <v>0.03</v>
          </cell>
        </row>
        <row r="1186">
          <cell r="E1186" t="str">
            <v>кредиты коммерческих банков</v>
          </cell>
          <cell r="F1186">
            <v>15.47</v>
          </cell>
          <cell r="G1186">
            <v>15.47</v>
          </cell>
          <cell r="K1186">
            <v>1</v>
          </cell>
          <cell r="L1186">
            <v>7</v>
          </cell>
          <cell r="M1186">
            <v>7.47</v>
          </cell>
        </row>
        <row r="1187">
          <cell r="A1187" t="str">
            <v>Организация текстильного комплекса в Касбийском районе</v>
          </cell>
          <cell r="B1187" t="str">
            <v>5,0 тыс. тн пряжи,3,0 тыс. тн трикотажного полотна,4,0 млн.шт. изделий</v>
          </cell>
          <cell r="C1187" t="str">
            <v>2019-2020 гг.</v>
          </cell>
          <cell r="D1187" t="str">
            <v>не требуется</v>
          </cell>
          <cell r="E1187" t="str">
            <v>Всего</v>
          </cell>
          <cell r="F1187">
            <v>22.1</v>
          </cell>
          <cell r="G1187">
            <v>22.1</v>
          </cell>
          <cell r="H1187">
            <v>0</v>
          </cell>
          <cell r="I1187">
            <v>0</v>
          </cell>
          <cell r="J1187">
            <v>0</v>
          </cell>
          <cell r="K1187">
            <v>0</v>
          </cell>
          <cell r="L1187">
            <v>10</v>
          </cell>
          <cell r="M1187">
            <v>12.100000000000001</v>
          </cell>
          <cell r="O1187" t="str">
            <v>ТЭО проекта на стадии разработки</v>
          </cell>
          <cell r="P1187" t="str">
            <v xml:space="preserve"> Письмо ГАК "Узбекенгилсаноат" от __.__.____г. №__________</v>
          </cell>
        </row>
        <row r="1188">
          <cell r="E1188" t="str">
            <v>собственные средства</v>
          </cell>
          <cell r="F1188">
            <v>6.63</v>
          </cell>
          <cell r="G1188">
            <v>6.63</v>
          </cell>
          <cell r="L1188">
            <v>3</v>
          </cell>
          <cell r="M1188">
            <v>3.63</v>
          </cell>
        </row>
        <row r="1189">
          <cell r="E1189" t="str">
            <v>кредиты коммерческих банков</v>
          </cell>
          <cell r="F1189">
            <v>15.47</v>
          </cell>
          <cell r="G1189">
            <v>15.47</v>
          </cell>
          <cell r="L1189">
            <v>7</v>
          </cell>
          <cell r="M1189">
            <v>8.4700000000000006</v>
          </cell>
        </row>
        <row r="1190">
          <cell r="A1190" t="str">
            <v>Ассоциация "Узбекчармпойабзали"</v>
          </cell>
        </row>
        <row r="1191">
          <cell r="A1191" t="str">
            <v>Всего</v>
          </cell>
          <cell r="F1191">
            <v>80.5</v>
          </cell>
          <cell r="G1191">
            <v>71.3</v>
          </cell>
          <cell r="H1191">
            <v>12</v>
          </cell>
          <cell r="I1191">
            <v>9</v>
          </cell>
          <cell r="J1191">
            <v>6.8000000000000007</v>
          </cell>
          <cell r="K1191">
            <v>13.8</v>
          </cell>
          <cell r="L1191">
            <v>14.5</v>
          </cell>
          <cell r="M1191">
            <v>15.200000000000001</v>
          </cell>
        </row>
        <row r="1192">
          <cell r="A1192" t="str">
            <v>в том числе:</v>
          </cell>
        </row>
        <row r="1193">
          <cell r="E1193" t="str">
            <v>собственные средства</v>
          </cell>
          <cell r="F1193">
            <v>29.700000000000003</v>
          </cell>
          <cell r="G1193">
            <v>26.200000000000003</v>
          </cell>
          <cell r="H1193">
            <v>5.3</v>
          </cell>
          <cell r="I1193">
            <v>3.8000000000000003</v>
          </cell>
          <cell r="J1193">
            <v>1.9</v>
          </cell>
          <cell r="K1193">
            <v>5.3999999999999995</v>
          </cell>
          <cell r="L1193">
            <v>5.3999999999999995</v>
          </cell>
          <cell r="M1193">
            <v>4.4000000000000004</v>
          </cell>
        </row>
        <row r="1194">
          <cell r="E1194" t="str">
            <v>кредиты коммерческих банков</v>
          </cell>
          <cell r="F1194">
            <v>30.5</v>
          </cell>
          <cell r="G1194">
            <v>29.3</v>
          </cell>
          <cell r="H1194">
            <v>0.2</v>
          </cell>
          <cell r="I1194">
            <v>0.7</v>
          </cell>
          <cell r="J1194">
            <v>4.9000000000000004</v>
          </cell>
          <cell r="K1194">
            <v>8.4</v>
          </cell>
          <cell r="L1194">
            <v>7.8</v>
          </cell>
          <cell r="M1194">
            <v>7.3000000000000007</v>
          </cell>
        </row>
        <row r="1195">
          <cell r="E1195" t="str">
            <v>прямые иностранные инвестиции и кредиты</v>
          </cell>
          <cell r="F1195">
            <v>20.3</v>
          </cell>
          <cell r="G1195">
            <v>15.8</v>
          </cell>
          <cell r="H1195">
            <v>6.5</v>
          </cell>
          <cell r="I1195">
            <v>4.5</v>
          </cell>
          <cell r="J1195">
            <v>0</v>
          </cell>
          <cell r="K1195">
            <v>0</v>
          </cell>
          <cell r="L1195">
            <v>1.3</v>
          </cell>
          <cell r="M1195">
            <v>3.5</v>
          </cell>
        </row>
        <row r="1196">
          <cell r="A1196" t="str">
            <v>новое строительство</v>
          </cell>
          <cell r="F1196">
            <v>63.000000000000007</v>
          </cell>
          <cell r="G1196">
            <v>53.8</v>
          </cell>
          <cell r="H1196">
            <v>12</v>
          </cell>
          <cell r="I1196">
            <v>8.8000000000000007</v>
          </cell>
          <cell r="J1196">
            <v>3.7</v>
          </cell>
          <cell r="K1196">
            <v>9.8000000000000007</v>
          </cell>
          <cell r="L1196">
            <v>10.199999999999999</v>
          </cell>
          <cell r="M1196">
            <v>9.3000000000000007</v>
          </cell>
        </row>
        <row r="1197">
          <cell r="A1197" t="str">
            <v>Организация кожевенного производства на ООО "Хамкор Нур Савдо" на территории СИЗ "Ангрен"</v>
          </cell>
          <cell r="B1197" t="str">
            <v>18,7 млн. кв. дм</v>
          </cell>
          <cell r="C1197" t="str">
            <v>2013-2015 гг.</v>
          </cell>
          <cell r="D1197" t="str">
            <v>не требуется</v>
          </cell>
          <cell r="E1197" t="str">
            <v>Всего</v>
          </cell>
          <cell r="F1197">
            <v>1.2000000000000002</v>
          </cell>
          <cell r="G1197">
            <v>0.1</v>
          </cell>
          <cell r="H1197">
            <v>0.1</v>
          </cell>
          <cell r="O1197" t="str">
            <v>Имеется утвержденный бизнес-план проекта</v>
          </cell>
          <cell r="P1197" t="str">
            <v>Постановление Президента Республики Узбекистан от 12.07.2013 г. №ПП-2000№ПП-2069 от 18.11.2013г.,от 17.11.2014 г. №ПП-2264</v>
          </cell>
        </row>
        <row r="1198">
          <cell r="E1198" t="str">
            <v>собственные средства</v>
          </cell>
          <cell r="F1198">
            <v>0.4</v>
          </cell>
          <cell r="G1198">
            <v>0.1</v>
          </cell>
          <cell r="H1198">
            <v>0.1</v>
          </cell>
        </row>
        <row r="1199">
          <cell r="E1199" t="str">
            <v>кредиты коммерческих банков</v>
          </cell>
          <cell r="F1199">
            <v>0.8</v>
          </cell>
        </row>
        <row r="1200">
          <cell r="A1200" t="str">
            <v>Организация производства обуви в Кашкадарьинской (ООО "Премиум Капитал Групп")</v>
          </cell>
          <cell r="B1200" t="str">
            <v>200,0 тыс.пар обуви</v>
          </cell>
          <cell r="C1200" t="str">
            <v>2014-2015 гг.</v>
          </cell>
          <cell r="D1200" t="str">
            <v>не требуется</v>
          </cell>
          <cell r="E1200" t="str">
            <v>Всего</v>
          </cell>
          <cell r="F1200">
            <v>1</v>
          </cell>
          <cell r="G1200">
            <v>0.4</v>
          </cell>
          <cell r="H1200">
            <v>0.4</v>
          </cell>
          <cell r="O1200" t="str">
            <v>Имеется утвержденный бизнес-план проекта</v>
          </cell>
          <cell r="P1200" t="str">
            <v>Постановление Президента Республики Узбекистан от 30.04.2013 г. №ПП-1961№ПП-2069 от 18.11.2013г.,от 17.11.2014 г. №ПП-2264</v>
          </cell>
        </row>
        <row r="1201">
          <cell r="E1201" t="str">
            <v>собственные средства</v>
          </cell>
          <cell r="F1201">
            <v>0.4</v>
          </cell>
          <cell r="G1201">
            <v>0.2</v>
          </cell>
          <cell r="H1201">
            <v>0.2</v>
          </cell>
        </row>
        <row r="1202">
          <cell r="E1202" t="str">
            <v>кредиты коммерческих банков</v>
          </cell>
          <cell r="F1202">
            <v>0.6</v>
          </cell>
          <cell r="G1202">
            <v>0.2</v>
          </cell>
          <cell r="H1202">
            <v>0.2</v>
          </cell>
        </row>
        <row r="1203">
          <cell r="A1203" t="str">
            <v>Организация производства тормозных колодок на все виды транспорта на территории СИЗ "Джизак"</v>
          </cell>
          <cell r="B1203" t="str">
            <v>1,2 тыс. комплектов колодок и 1,8 тыс. тн накладок</v>
          </cell>
          <cell r="C1203" t="str">
            <v>2014-2015 гг.</v>
          </cell>
          <cell r="D1203" t="str">
            <v>Компания"FujianHuariAutomative Parts Co., Ltd." (КНР)</v>
          </cell>
          <cell r="E1203" t="str">
            <v>Всего</v>
          </cell>
          <cell r="F1203">
            <v>4</v>
          </cell>
          <cell r="G1203">
            <v>1.5</v>
          </cell>
          <cell r="H1203">
            <v>1.5</v>
          </cell>
          <cell r="O1203" t="str">
            <v>Имеется утвержденный бизнес-план проекта</v>
          </cell>
          <cell r="P1203" t="str">
            <v>Протокол №1 Административного совета СИЗ "Джизак" от 26.03.2013 г.№ПП-2069 от 18.11.2013г.</v>
          </cell>
        </row>
        <row r="1204">
          <cell r="E1204" t="str">
            <v>собственные средства</v>
          </cell>
          <cell r="F1204">
            <v>1</v>
          </cell>
        </row>
        <row r="1205">
          <cell r="E1205" t="str">
            <v>прямые иностранные инвестиции и кредиты</v>
          </cell>
          <cell r="F1205">
            <v>3</v>
          </cell>
          <cell r="G1205">
            <v>1.5</v>
          </cell>
          <cell r="H1205">
            <v>1.5</v>
          </cell>
        </row>
        <row r="1206">
          <cell r="A1206" t="str">
            <v>Организация производства фурнитуры и изделий из профильной стали, Сырдарьинский филиал СИЗ "Джизак"</v>
          </cell>
          <cell r="B1206" t="str">
            <v>9,0 тыс. тн</v>
          </cell>
          <cell r="C1206" t="str">
            <v>2014-2015 гг.</v>
          </cell>
          <cell r="D1206" t="str">
            <v>Компания"Xinjiang Nixian International LogisticsCo., Ltd." (КНР)</v>
          </cell>
          <cell r="E1206" t="str">
            <v>Всего</v>
          </cell>
          <cell r="F1206">
            <v>4</v>
          </cell>
          <cell r="G1206">
            <v>1.5</v>
          </cell>
          <cell r="H1206">
            <v>1.5</v>
          </cell>
          <cell r="O1206" t="str">
            <v>Имеется утвержденный бизнес-план проекта</v>
          </cell>
          <cell r="P1206" t="str">
            <v>Постановления Президента Республики Узбекистан от 17.11.2014 г. №ПП-2264№ПП-2069 от 18.11.2013г.Протокол №1 Административного совета СИЗ "Джизак" от 26.03.2013 г.</v>
          </cell>
        </row>
        <row r="1207">
          <cell r="E1207" t="str">
            <v>собственные средства</v>
          </cell>
          <cell r="F1207">
            <v>1</v>
          </cell>
        </row>
        <row r="1208">
          <cell r="E1208" t="str">
            <v>прямые иностранные инвестиции и кредиты</v>
          </cell>
          <cell r="F1208">
            <v>3</v>
          </cell>
          <cell r="G1208">
            <v>1.5</v>
          </cell>
          <cell r="H1208">
            <v>1.5</v>
          </cell>
        </row>
        <row r="1209">
          <cell r="A1209" t="str">
            <v>Организация производства пластмассовых материалов и фурнитуры на территории СИЗ "Джизак"</v>
          </cell>
          <cell r="B1209" t="str">
            <v>2,2 тыс. тн</v>
          </cell>
          <cell r="C1209" t="str">
            <v>2014-2015 гг.</v>
          </cell>
          <cell r="D1209" t="str">
            <v>Компания"Urumqi Partners BiotechnologyCo., Ltd." (КНР)</v>
          </cell>
          <cell r="E1209" t="str">
            <v>Всего</v>
          </cell>
          <cell r="F1209">
            <v>4</v>
          </cell>
          <cell r="G1209">
            <v>1.5</v>
          </cell>
          <cell r="H1209">
            <v>1.5</v>
          </cell>
          <cell r="O1209" t="str">
            <v>Имеется утвержденный бизнес-план проекта</v>
          </cell>
          <cell r="P1209" t="str">
            <v>Постановления Президента Республики Узбекистан от 17.11.2014 г. №ПП-2264№ПП-2069 от 18.11.2013г.Протокол №1 Административного совета СИЗ "Джизак" от 26.03.2013 г.</v>
          </cell>
        </row>
        <row r="1210">
          <cell r="E1210" t="str">
            <v>собственные средства</v>
          </cell>
          <cell r="F1210">
            <v>1</v>
          </cell>
        </row>
        <row r="1211">
          <cell r="E1211" t="str">
            <v>прямые иностранные инвестиции и кредиты</v>
          </cell>
          <cell r="F1211">
            <v>3</v>
          </cell>
          <cell r="G1211">
            <v>1.5</v>
          </cell>
          <cell r="H1211">
            <v>1.5</v>
          </cell>
        </row>
        <row r="1212">
          <cell r="A1212" t="str">
            <v>Организация производства керамические плитки на территории СИЗ "Джизак" (Сырдарьинский филиал)</v>
          </cell>
          <cell r="B1212" t="str">
            <v>2 млн.кв.м</v>
          </cell>
          <cell r="C1212" t="str">
            <v>2015-2016 гг.</v>
          </cell>
          <cell r="D1212" t="str">
            <v>Компания "Xu Zhan Investment Co" (КНР)</v>
          </cell>
          <cell r="E1212" t="str">
            <v>Всего</v>
          </cell>
          <cell r="F1212">
            <v>15</v>
          </cell>
          <cell r="G1212">
            <v>15</v>
          </cell>
          <cell r="H1212">
            <v>7</v>
          </cell>
          <cell r="I1212">
            <v>8</v>
          </cell>
          <cell r="J1212">
            <v>0</v>
          </cell>
          <cell r="O1212" t="str">
            <v>Требуется разработка бизнес-плана проекта</v>
          </cell>
          <cell r="P1212" t="str">
            <v>Постановления Президента Республики Узбекистан от 17.11.2014 г. №ПП-2264</v>
          </cell>
        </row>
        <row r="1213">
          <cell r="E1213" t="str">
            <v>собственные средства</v>
          </cell>
          <cell r="F1213">
            <v>8.5</v>
          </cell>
          <cell r="G1213">
            <v>8.5</v>
          </cell>
          <cell r="H1213">
            <v>5</v>
          </cell>
          <cell r="I1213">
            <v>3.5</v>
          </cell>
        </row>
        <row r="1214">
          <cell r="E1214" t="str">
            <v>прямые иностранные инвестиции и кредиты</v>
          </cell>
          <cell r="F1214">
            <v>6.5</v>
          </cell>
          <cell r="G1214">
            <v>6.5</v>
          </cell>
          <cell r="H1214">
            <v>2</v>
          </cell>
          <cell r="I1214">
            <v>4.5</v>
          </cell>
        </row>
        <row r="1215">
          <cell r="A1215" t="str">
            <v>Организация производства 4 новых обувных фабрик</v>
          </cell>
          <cell r="B1215" t="str">
            <v>1300 тыс. пар.</v>
          </cell>
          <cell r="C1215" t="str">
            <v>2016-2018 гг.</v>
          </cell>
          <cell r="D1215" t="str">
            <v>не требуется</v>
          </cell>
          <cell r="E1215" t="str">
            <v>Всего</v>
          </cell>
          <cell r="F1215">
            <v>3.6999999999999997</v>
          </cell>
          <cell r="G1215">
            <v>3.6999999999999997</v>
          </cell>
          <cell r="H1215">
            <v>0</v>
          </cell>
          <cell r="I1215">
            <v>0.8</v>
          </cell>
          <cell r="J1215">
            <v>1.9000000000000001</v>
          </cell>
          <cell r="K1215">
            <v>1</v>
          </cell>
          <cell r="L1215">
            <v>0</v>
          </cell>
          <cell r="M1215">
            <v>0</v>
          </cell>
          <cell r="O1215" t="str">
            <v>Требуется разработка бизнес-плана проекта</v>
          </cell>
          <cell r="P1215" t="str">
            <v>Письмо Ассоциация "Узбекчармпойабзали" от __.__.____г. №__________</v>
          </cell>
        </row>
        <row r="1216">
          <cell r="E1216" t="str">
            <v>собственные средства</v>
          </cell>
          <cell r="F1216">
            <v>1.4</v>
          </cell>
          <cell r="G1216">
            <v>1.4</v>
          </cell>
          <cell r="I1216">
            <v>0.2</v>
          </cell>
          <cell r="J1216">
            <v>0.8</v>
          </cell>
          <cell r="K1216">
            <v>0.4</v>
          </cell>
        </row>
        <row r="1217">
          <cell r="E1217" t="str">
            <v>кредиты коммерческих банков</v>
          </cell>
          <cell r="F1217">
            <v>2.2999999999999998</v>
          </cell>
          <cell r="G1217">
            <v>2.2999999999999998</v>
          </cell>
          <cell r="I1217">
            <v>0.6</v>
          </cell>
          <cell r="J1217">
            <v>1.1000000000000001</v>
          </cell>
          <cell r="K1217">
            <v>0.6</v>
          </cell>
        </row>
        <row r="1218">
          <cell r="A1218" t="str">
            <v>Организация производства 5 новых обувных фабрик</v>
          </cell>
          <cell r="B1218" t="str">
            <v>1700 тыс. пар.</v>
          </cell>
          <cell r="C1218" t="str">
            <v>2018-2020 гг.</v>
          </cell>
          <cell r="D1218" t="str">
            <v>не требуется</v>
          </cell>
          <cell r="E1218" t="str">
            <v>Всего</v>
          </cell>
          <cell r="F1218">
            <v>5.3000000000000007</v>
          </cell>
          <cell r="G1218">
            <v>5.3000000000000007</v>
          </cell>
          <cell r="H1218">
            <v>0</v>
          </cell>
          <cell r="I1218">
            <v>0</v>
          </cell>
          <cell r="J1218">
            <v>0</v>
          </cell>
          <cell r="K1218">
            <v>1</v>
          </cell>
          <cell r="L1218">
            <v>2.4000000000000004</v>
          </cell>
          <cell r="M1218">
            <v>1.9</v>
          </cell>
          <cell r="O1218" t="str">
            <v>Требуется разработка бизнес-плана проекта</v>
          </cell>
          <cell r="P1218" t="str">
            <v>Письмо Ассоциация "Узбекчармпойабзали" от __.__.____г. №__________</v>
          </cell>
        </row>
        <row r="1219">
          <cell r="E1219" t="str">
            <v>собственные средства</v>
          </cell>
          <cell r="F1219">
            <v>2.1</v>
          </cell>
          <cell r="G1219">
            <v>2.1</v>
          </cell>
          <cell r="K1219">
            <v>0.4</v>
          </cell>
          <cell r="L1219">
            <v>0.8</v>
          </cell>
          <cell r="M1219">
            <v>0.9</v>
          </cell>
        </row>
        <row r="1220">
          <cell r="E1220" t="str">
            <v>кредиты коммерческих банков</v>
          </cell>
          <cell r="F1220">
            <v>3.2</v>
          </cell>
          <cell r="G1220">
            <v>3.2</v>
          </cell>
          <cell r="K1220">
            <v>0.6</v>
          </cell>
          <cell r="L1220">
            <v>1.6</v>
          </cell>
          <cell r="M1220">
            <v>1</v>
          </cell>
        </row>
        <row r="1221">
          <cell r="A1221" t="str">
            <v>Организация производства кожгалантерейный изделий</v>
          </cell>
          <cell r="B1221" t="str">
            <v>800 млн. сум</v>
          </cell>
          <cell r="C1221" t="str">
            <v>2019-2020 гг.</v>
          </cell>
          <cell r="D1221" t="str">
            <v>не требуется</v>
          </cell>
          <cell r="E1221" t="str">
            <v>Всего</v>
          </cell>
          <cell r="F1221">
            <v>1.2</v>
          </cell>
          <cell r="G1221">
            <v>1.2</v>
          </cell>
          <cell r="H1221">
            <v>0</v>
          </cell>
          <cell r="I1221">
            <v>0</v>
          </cell>
          <cell r="J1221">
            <v>0</v>
          </cell>
          <cell r="K1221">
            <v>0</v>
          </cell>
          <cell r="L1221">
            <v>0.5</v>
          </cell>
          <cell r="M1221">
            <v>0.7</v>
          </cell>
          <cell r="O1221" t="str">
            <v>Требуется разработка бизнес-плана проекта</v>
          </cell>
          <cell r="P1221" t="str">
            <v>Письмо Ассоциация "Узбекчармпойабзали" от __.__.____г. №__________</v>
          </cell>
        </row>
        <row r="1222">
          <cell r="E1222" t="str">
            <v>собственные средства</v>
          </cell>
          <cell r="F1222">
            <v>0.3</v>
          </cell>
          <cell r="G1222">
            <v>0.3</v>
          </cell>
          <cell r="M1222">
            <v>0.3</v>
          </cell>
        </row>
        <row r="1223">
          <cell r="E1223" t="str">
            <v>кредиты коммерческих банков</v>
          </cell>
          <cell r="F1223">
            <v>0.9</v>
          </cell>
          <cell r="G1223">
            <v>0.9</v>
          </cell>
          <cell r="L1223">
            <v>0.5</v>
          </cell>
          <cell r="M1223">
            <v>0.4</v>
          </cell>
        </row>
        <row r="1224">
          <cell r="A1224" t="str">
            <v>Организация производства гипсокартон</v>
          </cell>
          <cell r="B1224" t="str">
            <v>140 млрд. сум</v>
          </cell>
          <cell r="C1224" t="str">
            <v>2017-2020 гг.</v>
          </cell>
          <cell r="D1224" t="str">
            <v>"Xinjiang Maske New Type Building Materials Co., Ltd" (КНР)</v>
          </cell>
          <cell r="E1224" t="str">
            <v>Всего</v>
          </cell>
          <cell r="F1224">
            <v>23.6</v>
          </cell>
          <cell r="G1224">
            <v>23.6</v>
          </cell>
          <cell r="H1224">
            <v>0</v>
          </cell>
          <cell r="I1224">
            <v>0</v>
          </cell>
          <cell r="J1224">
            <v>1.8</v>
          </cell>
          <cell r="K1224">
            <v>7.8</v>
          </cell>
          <cell r="L1224">
            <v>7.3</v>
          </cell>
          <cell r="M1224">
            <v>6.7</v>
          </cell>
          <cell r="O1224" t="str">
            <v>Требуется разработка бизнес-плана проекта</v>
          </cell>
          <cell r="P1224" t="str">
            <v>Письмо Ассоциация "Узбекчармпойабзали" от __.__.____г. №__________</v>
          </cell>
        </row>
        <row r="1225">
          <cell r="E1225" t="str">
            <v>собственные средства</v>
          </cell>
          <cell r="F1225">
            <v>7</v>
          </cell>
          <cell r="G1225">
            <v>7</v>
          </cell>
          <cell r="K1225">
            <v>3</v>
          </cell>
          <cell r="L1225">
            <v>3</v>
          </cell>
          <cell r="M1225">
            <v>1</v>
          </cell>
        </row>
        <row r="1226">
          <cell r="E1226" t="str">
            <v>кредиты коммерческих банков</v>
          </cell>
          <cell r="F1226">
            <v>11.8</v>
          </cell>
          <cell r="G1226">
            <v>11.8</v>
          </cell>
          <cell r="J1226">
            <v>1.8</v>
          </cell>
          <cell r="K1226">
            <v>4.8</v>
          </cell>
          <cell r="L1226">
            <v>3</v>
          </cell>
          <cell r="M1226">
            <v>2.2000000000000002</v>
          </cell>
        </row>
        <row r="1227">
          <cell r="E1227" t="str">
            <v>прямые иностранные инвестиции и кредиты</v>
          </cell>
          <cell r="F1227">
            <v>4.8</v>
          </cell>
          <cell r="G1227">
            <v>4.8</v>
          </cell>
          <cell r="L1227">
            <v>1.3</v>
          </cell>
          <cell r="M1227">
            <v>3.5</v>
          </cell>
        </row>
        <row r="1228">
          <cell r="A1228" t="str">
            <v>модернизация и реконструкция</v>
          </cell>
          <cell r="F1228">
            <v>17.5</v>
          </cell>
          <cell r="G1228">
            <v>17.5</v>
          </cell>
          <cell r="H1228">
            <v>0</v>
          </cell>
          <cell r="I1228">
            <v>0.2</v>
          </cell>
          <cell r="J1228">
            <v>3.0999999999999996</v>
          </cell>
          <cell r="K1228">
            <v>4</v>
          </cell>
          <cell r="L1228">
            <v>4.3</v>
          </cell>
          <cell r="M1228">
            <v>5.9</v>
          </cell>
        </row>
        <row r="1229">
          <cell r="A1229" t="str">
            <v>Расширение мощностей и модернизация 4 действующий  обувных фабрик</v>
          </cell>
          <cell r="B1229" t="str">
            <v>430 тыс. пар</v>
          </cell>
          <cell r="C1229" t="str">
            <v>2016-2018 гг.</v>
          </cell>
          <cell r="D1229" t="str">
            <v>не требуется</v>
          </cell>
          <cell r="E1229" t="str">
            <v>Всего</v>
          </cell>
          <cell r="F1229">
            <v>1.5</v>
          </cell>
          <cell r="G1229">
            <v>1.5</v>
          </cell>
          <cell r="H1229">
            <v>0</v>
          </cell>
          <cell r="I1229">
            <v>0.2</v>
          </cell>
          <cell r="J1229">
            <v>0.7</v>
          </cell>
          <cell r="K1229">
            <v>0.6</v>
          </cell>
          <cell r="L1229">
            <v>0</v>
          </cell>
          <cell r="M1229">
            <v>0</v>
          </cell>
          <cell r="O1229" t="str">
            <v>Требуется разработка бизнес-плана проекта</v>
          </cell>
          <cell r="P1229" t="str">
            <v>Письмо Ассоциация "Узбекчармпойабзали" от __.__.____г. №__________</v>
          </cell>
        </row>
        <row r="1230">
          <cell r="E1230" t="str">
            <v>собственные средства</v>
          </cell>
          <cell r="F1230">
            <v>0.55000000000000004</v>
          </cell>
          <cell r="G1230">
            <v>0.55000000000000004</v>
          </cell>
          <cell r="I1230">
            <v>0.1</v>
          </cell>
          <cell r="J1230">
            <v>0.2</v>
          </cell>
          <cell r="K1230">
            <v>0.25</v>
          </cell>
        </row>
        <row r="1231">
          <cell r="E1231" t="str">
            <v>кредиты коммерческих банков</v>
          </cell>
          <cell r="F1231">
            <v>0.95</v>
          </cell>
          <cell r="G1231">
            <v>0.95</v>
          </cell>
          <cell r="I1231">
            <v>0.1</v>
          </cell>
          <cell r="J1231">
            <v>0.5</v>
          </cell>
          <cell r="K1231">
            <v>0.35</v>
          </cell>
        </row>
        <row r="1232">
          <cell r="A1232" t="str">
            <v>Расширение мощностей и модернизация 11 действующий  обувных фабрик</v>
          </cell>
          <cell r="B1232" t="str">
            <v>820 тыс. пар</v>
          </cell>
          <cell r="C1232" t="str">
            <v>2018-2020 гг.</v>
          </cell>
          <cell r="D1232" t="str">
            <v>не требуется</v>
          </cell>
          <cell r="E1232" t="str">
            <v>Всего</v>
          </cell>
          <cell r="F1232">
            <v>3.8</v>
          </cell>
          <cell r="G1232">
            <v>3.8</v>
          </cell>
          <cell r="H1232">
            <v>0</v>
          </cell>
          <cell r="I1232">
            <v>0</v>
          </cell>
          <cell r="J1232">
            <v>0</v>
          </cell>
          <cell r="K1232">
            <v>0.4</v>
          </cell>
          <cell r="L1232">
            <v>1.2999999999999998</v>
          </cell>
          <cell r="M1232">
            <v>2.1</v>
          </cell>
          <cell r="O1232" t="str">
            <v>Требуется разработка бизнес-плана проекта</v>
          </cell>
          <cell r="P1232" t="str">
            <v>Письмо Ассоциация "Узбекчармпойабзали" от __.__.____г. №__________</v>
          </cell>
        </row>
        <row r="1233">
          <cell r="E1233" t="str">
            <v>собственные средства</v>
          </cell>
          <cell r="F1233">
            <v>1.55</v>
          </cell>
          <cell r="G1233">
            <v>1.55</v>
          </cell>
          <cell r="K1233">
            <v>0.15</v>
          </cell>
          <cell r="L1233">
            <v>0.6</v>
          </cell>
          <cell r="M1233">
            <v>0.8</v>
          </cell>
        </row>
        <row r="1234">
          <cell r="E1234" t="str">
            <v>кредиты коммерческих банков</v>
          </cell>
          <cell r="F1234">
            <v>2.25</v>
          </cell>
          <cell r="G1234">
            <v>2.25</v>
          </cell>
          <cell r="K1234">
            <v>0.25</v>
          </cell>
          <cell r="L1234">
            <v>0.7</v>
          </cell>
          <cell r="M1234">
            <v>1.3</v>
          </cell>
        </row>
        <row r="1235">
          <cell r="A1235" t="str">
            <v>Расширение мощностей и модернизация действующий 5 кожперерабатывающих заводав</v>
          </cell>
          <cell r="B1235" t="str">
            <v>45 млн. кв.дм.</v>
          </cell>
          <cell r="C1235" t="str">
            <v>2017-2020 гг.</v>
          </cell>
          <cell r="D1235" t="str">
            <v>не требуется</v>
          </cell>
          <cell r="E1235" t="str">
            <v>Всего</v>
          </cell>
          <cell r="F1235">
            <v>3.5</v>
          </cell>
          <cell r="G1235">
            <v>3.5</v>
          </cell>
          <cell r="H1235">
            <v>0</v>
          </cell>
          <cell r="I1235">
            <v>0</v>
          </cell>
          <cell r="J1235">
            <v>1.9</v>
          </cell>
          <cell r="K1235">
            <v>1.6</v>
          </cell>
          <cell r="L1235">
            <v>0</v>
          </cell>
          <cell r="M1235">
            <v>0</v>
          </cell>
          <cell r="O1235" t="str">
            <v>Требуется разработка бизнес-плана проекта</v>
          </cell>
          <cell r="P1235" t="str">
            <v>Письмо Ассоциация "Узбекчармпойабзали" от __.__.____г. №__________</v>
          </cell>
        </row>
        <row r="1236">
          <cell r="E1236" t="str">
            <v>собственные средства</v>
          </cell>
          <cell r="F1236">
            <v>1.25</v>
          </cell>
          <cell r="G1236">
            <v>1.25</v>
          </cell>
          <cell r="J1236">
            <v>0.65</v>
          </cell>
          <cell r="K1236">
            <v>0.6</v>
          </cell>
        </row>
        <row r="1237">
          <cell r="E1237" t="str">
            <v>кредиты коммерческих банков</v>
          </cell>
          <cell r="F1237">
            <v>2.25</v>
          </cell>
          <cell r="G1237">
            <v>2.25</v>
          </cell>
          <cell r="J1237">
            <v>1.25</v>
          </cell>
          <cell r="K1237">
            <v>1</v>
          </cell>
        </row>
        <row r="1238">
          <cell r="A1238" t="str">
            <v>Расширение мощностей и модернизация действующий 10 кожперерабатывающих заводав</v>
          </cell>
          <cell r="B1238" t="str">
            <v>95 млн. кв.дм.</v>
          </cell>
          <cell r="C1238" t="str">
            <v>2017-2020 гг.</v>
          </cell>
          <cell r="D1238" t="str">
            <v>не требуется</v>
          </cell>
          <cell r="E1238" t="str">
            <v>Всего</v>
          </cell>
          <cell r="F1238">
            <v>8.6999999999999993</v>
          </cell>
          <cell r="G1238">
            <v>8.6999999999999993</v>
          </cell>
          <cell r="H1238">
            <v>0</v>
          </cell>
          <cell r="I1238">
            <v>0</v>
          </cell>
          <cell r="J1238">
            <v>0.5</v>
          </cell>
          <cell r="K1238">
            <v>1.4</v>
          </cell>
          <cell r="L1238">
            <v>3</v>
          </cell>
          <cell r="M1238">
            <v>3.8</v>
          </cell>
          <cell r="O1238" t="str">
            <v>Требуется разработка бизнес-плана проекта</v>
          </cell>
          <cell r="P1238" t="str">
            <v>Письмо Ассоциация "Узбекчармпойабзали" от __.__.____г. №__________</v>
          </cell>
        </row>
        <row r="1239">
          <cell r="E1239" t="str">
            <v>собственные средства</v>
          </cell>
          <cell r="F1239">
            <v>3.25</v>
          </cell>
          <cell r="G1239">
            <v>3.25</v>
          </cell>
          <cell r="J1239">
            <v>0.25</v>
          </cell>
          <cell r="K1239">
            <v>0.6</v>
          </cell>
          <cell r="L1239">
            <v>1</v>
          </cell>
          <cell r="M1239">
            <v>1.4</v>
          </cell>
        </row>
        <row r="1240">
          <cell r="E1240" t="str">
            <v>кредиты коммерческих банков</v>
          </cell>
          <cell r="F1240">
            <v>5.4499999999999993</v>
          </cell>
          <cell r="G1240">
            <v>5.4499999999999993</v>
          </cell>
          <cell r="J1240">
            <v>0.25</v>
          </cell>
          <cell r="K1240">
            <v>0.8</v>
          </cell>
          <cell r="L1240">
            <v>2</v>
          </cell>
          <cell r="M1240">
            <v>2.4</v>
          </cell>
        </row>
        <row r="1241">
          <cell r="A1241" t="str">
            <v>Ассоциация предприятий пищевой промышденности</v>
          </cell>
        </row>
        <row r="1242">
          <cell r="A1242" t="str">
            <v>Всего</v>
          </cell>
          <cell r="F1242">
            <v>249.745</v>
          </cell>
          <cell r="G1242">
            <v>221.345</v>
          </cell>
          <cell r="H1242">
            <v>58.953000000000003</v>
          </cell>
          <cell r="I1242">
            <v>36.58</v>
          </cell>
          <cell r="J1242">
            <v>37.577999999999996</v>
          </cell>
          <cell r="K1242">
            <v>29.513999999999999</v>
          </cell>
          <cell r="L1242">
            <v>28.11</v>
          </cell>
          <cell r="M1242">
            <v>30.61</v>
          </cell>
        </row>
        <row r="1243">
          <cell r="A1243" t="str">
            <v>в том числе:</v>
          </cell>
        </row>
        <row r="1244">
          <cell r="E1244" t="str">
            <v>собственные средства</v>
          </cell>
          <cell r="F1244">
            <v>43.953000000000003</v>
          </cell>
          <cell r="G1244">
            <v>36.647999999999996</v>
          </cell>
          <cell r="H1244">
            <v>13.803999999999998</v>
          </cell>
          <cell r="I1244">
            <v>7.2750000000000004</v>
          </cell>
          <cell r="J1244">
            <v>6.3150000000000004</v>
          </cell>
          <cell r="K1244">
            <v>4.1040000000000001</v>
          </cell>
          <cell r="L1244">
            <v>2.8499999999999996</v>
          </cell>
          <cell r="M1244">
            <v>2.2999999999999998</v>
          </cell>
        </row>
        <row r="1245">
          <cell r="E1245" t="str">
            <v>кредиты коммерческих банков</v>
          </cell>
          <cell r="F1245">
            <v>189.72199999999995</v>
          </cell>
          <cell r="G1245">
            <v>175.12700000000001</v>
          </cell>
          <cell r="H1245">
            <v>35.579000000000001</v>
          </cell>
          <cell r="I1245">
            <v>29.305</v>
          </cell>
          <cell r="J1245">
            <v>31.262999999999998</v>
          </cell>
          <cell r="K1245">
            <v>25.409999999999997</v>
          </cell>
          <cell r="L1245">
            <v>25.26</v>
          </cell>
          <cell r="M1245">
            <v>28.31</v>
          </cell>
        </row>
        <row r="1246">
          <cell r="E1246" t="str">
            <v>прямые иностранные инвестиции и кредиты</v>
          </cell>
          <cell r="F1246">
            <v>11.8</v>
          </cell>
          <cell r="G1246">
            <v>5.3000000000000007</v>
          </cell>
          <cell r="H1246">
            <v>5.3000000000000007</v>
          </cell>
          <cell r="I1246">
            <v>0</v>
          </cell>
          <cell r="J1246">
            <v>0</v>
          </cell>
          <cell r="K1246">
            <v>0</v>
          </cell>
          <cell r="L1246">
            <v>0</v>
          </cell>
          <cell r="M1246">
            <v>0</v>
          </cell>
        </row>
        <row r="1247">
          <cell r="E1247" t="str">
            <v>иностранные кредиты под гарантию Правительства</v>
          </cell>
          <cell r="F1247">
            <v>4.2699999999999996</v>
          </cell>
          <cell r="G1247">
            <v>4.2699999999999996</v>
          </cell>
          <cell r="H1247">
            <v>4.2699999999999996</v>
          </cell>
          <cell r="I1247">
            <v>0</v>
          </cell>
          <cell r="J1247">
            <v>0</v>
          </cell>
          <cell r="K1247">
            <v>0</v>
          </cell>
          <cell r="L1247">
            <v>0</v>
          </cell>
          <cell r="M1247">
            <v>0</v>
          </cell>
        </row>
        <row r="1248">
          <cell r="A1248" t="str">
            <v>новое строительство</v>
          </cell>
          <cell r="F1248">
            <v>144.93200000000002</v>
          </cell>
          <cell r="G1248">
            <v>137.62200000000001</v>
          </cell>
          <cell r="H1248">
            <v>21.109999999999996</v>
          </cell>
          <cell r="I1248">
            <v>26.611999999999998</v>
          </cell>
          <cell r="J1248">
            <v>24.909999999999997</v>
          </cell>
          <cell r="K1248">
            <v>20.13</v>
          </cell>
          <cell r="L1248">
            <v>21.43</v>
          </cell>
          <cell r="M1248">
            <v>23.43</v>
          </cell>
        </row>
        <row r="1249">
          <cell r="A1249" t="str">
            <v>Организация производства дистиллированного глицерина и жирных кислот из гидрогенизированного масла (саломаса) на ОАО "Ургенч-ёг", Хорезмская область</v>
          </cell>
          <cell r="B1249" t="str">
            <v>500 тн</v>
          </cell>
          <cell r="C1249" t="str">
            <v>2014-2015 гг.</v>
          </cell>
          <cell r="D1249" t="str">
            <v>не требуется</v>
          </cell>
          <cell r="E1249" t="str">
            <v>Всего</v>
          </cell>
          <cell r="F1249">
            <v>2.27</v>
          </cell>
          <cell r="G1249">
            <v>0.33</v>
          </cell>
          <cell r="H1249">
            <v>0.33</v>
          </cell>
          <cell r="I1249">
            <v>0</v>
          </cell>
          <cell r="O1249" t="str">
            <v>Имеется разработанный бизнес-план проекта</v>
          </cell>
          <cell r="P1249" t="str">
            <v>Постановление Президента Республики Узбекистан      от 04.10.2011 г. №ПП-1623 ПП-2069 от 18.11.2013 г.от 17.11.2014 г. №ПП-2264</v>
          </cell>
        </row>
        <row r="1250">
          <cell r="E1250" t="str">
            <v>собственные средства</v>
          </cell>
          <cell r="F1250">
            <v>1.94</v>
          </cell>
          <cell r="G1250">
            <v>0</v>
          </cell>
          <cell r="H1250">
            <v>0</v>
          </cell>
        </row>
        <row r="1251">
          <cell r="E1251" t="str">
            <v>кредиты коммерческих банков</v>
          </cell>
          <cell r="F1251">
            <v>0.33</v>
          </cell>
          <cell r="G1251">
            <v>0.33</v>
          </cell>
          <cell r="H1251">
            <v>0.33</v>
          </cell>
        </row>
        <row r="1252">
          <cell r="A1252" t="str">
            <v>Строительство предприятия по производству синтетических моющих средств на ООО "Уйчи покиза", Республика Каракалпакстан</v>
          </cell>
          <cell r="B1252" t="str">
            <v>25 тыс тн</v>
          </cell>
          <cell r="C1252" t="str">
            <v>2014-2015 гг.</v>
          </cell>
          <cell r="D1252" t="str">
            <v>не требуется</v>
          </cell>
          <cell r="E1252" t="str">
            <v>Всего</v>
          </cell>
          <cell r="F1252">
            <v>2.4000000000000004</v>
          </cell>
          <cell r="G1252">
            <v>0.38</v>
          </cell>
          <cell r="H1252">
            <v>0.38</v>
          </cell>
          <cell r="O1252" t="str">
            <v>Имеется разработанный бизнес-план проекта</v>
          </cell>
          <cell r="P1252" t="str">
            <v>Постановление Президента Республики Узбекистан от 31.10.2011 г. №ПП-1633,от 17.11.2014 г. №ПП-2264</v>
          </cell>
        </row>
        <row r="1253">
          <cell r="E1253" t="str">
            <v>собственные средства</v>
          </cell>
          <cell r="F1253">
            <v>1.3</v>
          </cell>
          <cell r="G1253">
            <v>0.38</v>
          </cell>
          <cell r="H1253">
            <v>0.38</v>
          </cell>
        </row>
        <row r="1254">
          <cell r="E1254" t="str">
            <v>кредиты коммерческих банков</v>
          </cell>
          <cell r="F1254">
            <v>1.1000000000000001</v>
          </cell>
          <cell r="H1254">
            <v>0</v>
          </cell>
        </row>
        <row r="1255">
          <cell r="A1255" t="str">
            <v>Строительство и реконструкция механизированных складов шрота на масложировых предприятиях</v>
          </cell>
          <cell r="B1255" t="str">
            <v>12 проектов(4 проектов в 2015г.)</v>
          </cell>
          <cell r="C1255" t="str">
            <v>2014-2015 гг.</v>
          </cell>
          <cell r="D1255" t="str">
            <v>не требуется</v>
          </cell>
          <cell r="E1255" t="str">
            <v>Всего</v>
          </cell>
          <cell r="F1255">
            <v>2.6</v>
          </cell>
          <cell r="G1255">
            <v>2.48</v>
          </cell>
          <cell r="H1255">
            <v>2.48</v>
          </cell>
          <cell r="O1255" t="str">
            <v>Требуется разработка бизнес-плана проекта</v>
          </cell>
          <cell r="P1255" t="str">
            <v>Постановление Президента Республики Узбекистан от 31.10.2011 г. №ПП-1633,от 17.11.2014 г. №ПП-2264</v>
          </cell>
        </row>
        <row r="1256">
          <cell r="E1256" t="str">
            <v>собственные средства</v>
          </cell>
          <cell r="F1256">
            <v>1.1000000000000001</v>
          </cell>
          <cell r="G1256">
            <v>1.1000000000000001</v>
          </cell>
          <cell r="H1256">
            <v>1.1000000000000001</v>
          </cell>
        </row>
        <row r="1257">
          <cell r="E1257" t="str">
            <v>кредиты коммерческих банков</v>
          </cell>
          <cell r="F1257">
            <v>1.5</v>
          </cell>
          <cell r="G1257">
            <v>1.38</v>
          </cell>
          <cell r="H1257">
            <v>1.38</v>
          </cell>
        </row>
        <row r="1258">
          <cell r="A1258" t="str">
            <v>Организация производства по переработке фруктов и овощей на ООО "Rash-milk", Андижанская область</v>
          </cell>
          <cell r="B1258" t="str">
            <v>18 тыс. тн</v>
          </cell>
          <cell r="C1258" t="str">
            <v>2014-2016 гг.</v>
          </cell>
          <cell r="D1258" t="str">
            <v>не требуется</v>
          </cell>
          <cell r="E1258" t="str">
            <v>Всего</v>
          </cell>
          <cell r="F1258">
            <v>12</v>
          </cell>
          <cell r="G1258">
            <v>9.75</v>
          </cell>
          <cell r="H1258">
            <v>4</v>
          </cell>
          <cell r="I1258">
            <v>5.75</v>
          </cell>
          <cell r="O1258" t="str">
            <v>Имеется разработанный бизнес-план проекта</v>
          </cell>
          <cell r="P1258" t="str">
            <v>Постановления Президента Республики Узбекистан от 17.11.2014 г. №ПП-2264ПП-2069 от 18.11.2013 г.</v>
          </cell>
        </row>
        <row r="1259">
          <cell r="E1259" t="str">
            <v>собственные средства</v>
          </cell>
          <cell r="F1259">
            <v>2</v>
          </cell>
          <cell r="H1259">
            <v>0</v>
          </cell>
        </row>
        <row r="1260">
          <cell r="E1260" t="str">
            <v>кредиты коммерческих банков</v>
          </cell>
          <cell r="F1260">
            <v>10</v>
          </cell>
          <cell r="G1260">
            <v>9.75</v>
          </cell>
          <cell r="H1260">
            <v>4</v>
          </cell>
          <cell r="I1260">
            <v>5.75</v>
          </cell>
        </row>
        <row r="1261">
          <cell r="A1261" t="str">
            <v>Организация производства по переработке плодоовощной продукции на ООО "Богот мева шарбат" совместно с хокимиятом Хорезмской области</v>
          </cell>
          <cell r="B1261" t="str">
            <v>4000 тн</v>
          </cell>
          <cell r="C1261" t="str">
            <v>2015-2016 гг.</v>
          </cell>
          <cell r="D1261" t="str">
            <v>не требуется</v>
          </cell>
          <cell r="E1261" t="str">
            <v>Всего</v>
          </cell>
          <cell r="F1261">
            <v>3</v>
          </cell>
          <cell r="G1261">
            <v>3</v>
          </cell>
          <cell r="H1261">
            <v>2</v>
          </cell>
          <cell r="I1261">
            <v>1</v>
          </cell>
          <cell r="O1261" t="str">
            <v>Требуется разработка бизнес-плана проекта</v>
          </cell>
          <cell r="P1261" t="str">
            <v>Постановления Президента Республики Узбекистан от 17.11.2014 г. №ПП-2264ПП-1856 от 22.11.2012 г.</v>
          </cell>
        </row>
        <row r="1262">
          <cell r="E1262" t="str">
            <v>собственные средства</v>
          </cell>
          <cell r="F1262">
            <v>0.3</v>
          </cell>
          <cell r="G1262">
            <v>0.3</v>
          </cell>
          <cell r="H1262">
            <v>0.3</v>
          </cell>
        </row>
        <row r="1263">
          <cell r="E1263" t="str">
            <v>кредиты коммерческих банков</v>
          </cell>
          <cell r="F1263">
            <v>2.7</v>
          </cell>
          <cell r="G1263">
            <v>2.7</v>
          </cell>
          <cell r="H1263">
            <v>1.7</v>
          </cell>
          <cell r="I1263">
            <v>1</v>
          </cell>
        </row>
        <row r="1264">
          <cell r="A1264" t="str">
            <v>Модернизация и техническое перевооружение производства пива на  ООО "UzCarlsberg", г.Ташкент</v>
          </cell>
          <cell r="B1264" t="str">
            <v>180-400 КЕГ/час</v>
          </cell>
          <cell r="C1264" t="str">
            <v>2015 г.</v>
          </cell>
          <cell r="D1264" t="str">
            <v>не требуется</v>
          </cell>
          <cell r="E1264" t="str">
            <v>Всего</v>
          </cell>
          <cell r="F1264">
            <v>6</v>
          </cell>
          <cell r="G1264">
            <v>6</v>
          </cell>
          <cell r="H1264">
            <v>6</v>
          </cell>
          <cell r="I1264">
            <v>0</v>
          </cell>
          <cell r="O1264" t="str">
            <v>Требуется разработка бизнес-плана проекта</v>
          </cell>
          <cell r="P1264" t="str">
            <v>Постановления Президента Республики Узбекистан от 17.11.2014 г. №ПП-2264ПП-2069 от 18.11.2013 г.</v>
          </cell>
        </row>
        <row r="1265">
          <cell r="E1265" t="str">
            <v>собственные средства</v>
          </cell>
          <cell r="F1265">
            <v>1</v>
          </cell>
          <cell r="G1265">
            <v>1</v>
          </cell>
          <cell r="H1265">
            <v>1</v>
          </cell>
        </row>
        <row r="1266">
          <cell r="E1266" t="str">
            <v>кредиты коммерческих банков</v>
          </cell>
          <cell r="F1266">
            <v>5</v>
          </cell>
          <cell r="G1266">
            <v>5</v>
          </cell>
          <cell r="H1266">
            <v>5</v>
          </cell>
        </row>
        <row r="1267">
          <cell r="A1267" t="str">
            <v>Организация производства кондитерских изделий на OOO "Afrosiyob Sharq Shirinliklari", Самаркандская область</v>
          </cell>
          <cell r="B1267" t="str">
            <v>1000 тн</v>
          </cell>
          <cell r="C1267" t="str">
            <v>2014-2017 гг.</v>
          </cell>
          <cell r="D1267" t="str">
            <v>не требуется</v>
          </cell>
          <cell r="E1267" t="str">
            <v>Всего</v>
          </cell>
          <cell r="F1267">
            <v>4.8800000000000008</v>
          </cell>
          <cell r="G1267">
            <v>3.9</v>
          </cell>
          <cell r="H1267">
            <v>1.1399999999999999</v>
          </cell>
          <cell r="I1267">
            <v>1.3800000000000001</v>
          </cell>
          <cell r="J1267">
            <v>1.3800000000000001</v>
          </cell>
          <cell r="O1267" t="str">
            <v>Требуется разработка бизнес-плана проекта</v>
          </cell>
          <cell r="P1267" t="str">
            <v>Постановления Президента Республики Узбекистан от 17.11.2014 г. №ПП-2264</v>
          </cell>
        </row>
        <row r="1268">
          <cell r="E1268" t="str">
            <v>собственные средства</v>
          </cell>
          <cell r="F1268">
            <v>0.73</v>
          </cell>
          <cell r="G1268">
            <v>0.58499999999999996</v>
          </cell>
          <cell r="H1268">
            <v>0.17100000000000001</v>
          </cell>
          <cell r="I1268">
            <v>0.20699999999999999</v>
          </cell>
          <cell r="J1268">
            <v>0.20699999999999999</v>
          </cell>
        </row>
        <row r="1269">
          <cell r="E1269" t="str">
            <v>кредиты коммерческих банков</v>
          </cell>
          <cell r="F1269">
            <v>4.1500000000000004</v>
          </cell>
          <cell r="G1269">
            <v>3.3149999999999999</v>
          </cell>
          <cell r="H1269">
            <v>0.96899999999999997</v>
          </cell>
          <cell r="I1269">
            <v>1.173</v>
          </cell>
          <cell r="J1269">
            <v>1.173</v>
          </cell>
        </row>
        <row r="1270">
          <cell r="A1270" t="str">
            <v>Организация производства пищевых смесей (вкусоароматических ингредиентов) на СП ООО "Evrosnab Produktion", г.Ташкент</v>
          </cell>
          <cell r="B1270" t="str">
            <v>300 тн</v>
          </cell>
          <cell r="C1270" t="str">
            <v>2015-2016 гг.</v>
          </cell>
          <cell r="D1270" t="str">
            <v>не требуется</v>
          </cell>
          <cell r="E1270" t="str">
            <v>Всего</v>
          </cell>
          <cell r="F1270">
            <v>0.95200000000000007</v>
          </cell>
          <cell r="G1270">
            <v>0.95200000000000007</v>
          </cell>
          <cell r="H1270">
            <v>0.5</v>
          </cell>
          <cell r="I1270">
            <v>0.45200000000000001</v>
          </cell>
          <cell r="O1270" t="str">
            <v>Требуется разработка бизнес-плана проекта</v>
          </cell>
          <cell r="P1270" t="str">
            <v>Постановления Президента Республики Узбекистан от 17.11.2014 г. №ПП-2264</v>
          </cell>
        </row>
        <row r="1271">
          <cell r="E1271" t="str">
            <v>собственные средства</v>
          </cell>
          <cell r="F1271">
            <v>0.9</v>
          </cell>
          <cell r="G1271">
            <v>0.9</v>
          </cell>
          <cell r="H1271">
            <v>0.5</v>
          </cell>
          <cell r="I1271">
            <v>0.4</v>
          </cell>
        </row>
        <row r="1272">
          <cell r="E1272" t="str">
            <v>кредиты коммерческих банков</v>
          </cell>
          <cell r="F1272">
            <v>5.1999999999999998E-2</v>
          </cell>
          <cell r="G1272">
            <v>5.1999999999999998E-2</v>
          </cell>
          <cell r="I1272">
            <v>5.1999999999999998E-2</v>
          </cell>
        </row>
        <row r="1273">
          <cell r="A1273" t="str">
            <v>Организация производства прохладительных напитков на ООО "Жайхун Браво Инвест", г.Нукус</v>
          </cell>
          <cell r="B1273" t="str">
            <v>1000 литр в сутки</v>
          </cell>
          <cell r="C1273" t="str">
            <v>2015 г.</v>
          </cell>
          <cell r="D1273" t="str">
            <v>не требуется</v>
          </cell>
          <cell r="E1273" t="str">
            <v>Всего</v>
          </cell>
          <cell r="F1273">
            <v>0.81</v>
          </cell>
          <cell r="G1273">
            <v>0.81</v>
          </cell>
          <cell r="H1273">
            <v>0.81</v>
          </cell>
          <cell r="O1273" t="str">
            <v>Требуется разработка бизнес-плана проекта</v>
          </cell>
          <cell r="P1273" t="str">
            <v>Постановления Президента Республики Узбекистан от 17.11.2014 г. №ПП-2264</v>
          </cell>
        </row>
        <row r="1274">
          <cell r="E1274" t="str">
            <v>кредиты коммерческих банков</v>
          </cell>
          <cell r="F1274">
            <v>0.81</v>
          </cell>
          <cell r="G1274">
            <v>0.81</v>
          </cell>
          <cell r="H1274">
            <v>0.81</v>
          </cell>
        </row>
        <row r="1275">
          <cell r="A1275" t="str">
            <v>Организация цеха по переэтирификации жиров на ОАО "Тошкент ёг-мой комбинати", г.Ташкент</v>
          </cell>
          <cell r="B1275" t="str">
            <v>8 тыс.тн</v>
          </cell>
          <cell r="C1275" t="str">
            <v>2014-2015 гг.</v>
          </cell>
          <cell r="D1275" t="str">
            <v>не требуется</v>
          </cell>
          <cell r="E1275" t="str">
            <v>Всего</v>
          </cell>
          <cell r="F1275">
            <v>0.47</v>
          </cell>
          <cell r="G1275">
            <v>0.47</v>
          </cell>
          <cell r="H1275">
            <v>0.47</v>
          </cell>
          <cell r="O1275" t="str">
            <v>Имеется разработанный бизнес-план проекта</v>
          </cell>
          <cell r="P1275" t="str">
            <v>Постановления Президента Республики Узбекистан от 17.11.2014 г. №ПП-2264ПП-1633 от 31.10.2011 г.</v>
          </cell>
        </row>
        <row r="1276">
          <cell r="E1276" t="str">
            <v>кредиты коммерческих банков</v>
          </cell>
          <cell r="F1276">
            <v>0.47</v>
          </cell>
          <cell r="G1276">
            <v>0.47</v>
          </cell>
          <cell r="H1276">
            <v>0.47</v>
          </cell>
        </row>
        <row r="1277">
          <cell r="A1277" t="str">
            <v>Организация производства по переработке фруктов (соки), Хокимият Наманганской области</v>
          </cell>
          <cell r="B1277" t="str">
            <v>10000 тонн в год</v>
          </cell>
          <cell r="C1277" t="str">
            <v>2016-2020 гг.</v>
          </cell>
          <cell r="D1277" t="str">
            <v>не требуется</v>
          </cell>
          <cell r="E1277" t="str">
            <v>Всего</v>
          </cell>
          <cell r="F1277">
            <v>6.5</v>
          </cell>
          <cell r="G1277">
            <v>6.5</v>
          </cell>
          <cell r="H1277">
            <v>0</v>
          </cell>
          <cell r="I1277">
            <v>1</v>
          </cell>
          <cell r="J1277">
            <v>1.5</v>
          </cell>
          <cell r="K1277">
            <v>1.5</v>
          </cell>
          <cell r="L1277">
            <v>1</v>
          </cell>
          <cell r="M1277">
            <v>1.5</v>
          </cell>
          <cell r="O1277" t="str">
            <v>Требуется разработка бизнес-плана проекта</v>
          </cell>
          <cell r="P1277" t="str">
            <v>Письмо Ассоциации предприятий пищевой промышленности от __.__.____ г. №_________</v>
          </cell>
        </row>
        <row r="1278">
          <cell r="E1278" t="str">
            <v>кредиты коммерческих банков</v>
          </cell>
          <cell r="F1278">
            <v>6.5</v>
          </cell>
          <cell r="G1278">
            <v>6.5</v>
          </cell>
          <cell r="I1278">
            <v>1</v>
          </cell>
          <cell r="J1278">
            <v>1.5</v>
          </cell>
          <cell r="K1278">
            <v>1.5</v>
          </cell>
          <cell r="L1278">
            <v>1</v>
          </cell>
          <cell r="M1278">
            <v>1.5</v>
          </cell>
        </row>
        <row r="1279">
          <cell r="A1279" t="str">
            <v>Организация производства по переработке фруктов и овощей, Хокимият Сурхандарьинской области</v>
          </cell>
          <cell r="B1279" t="str">
            <v>10000 тонн в год</v>
          </cell>
          <cell r="C1279" t="str">
            <v>2016-2020 гг.</v>
          </cell>
          <cell r="D1279" t="str">
            <v>не требуется</v>
          </cell>
          <cell r="E1279" t="str">
            <v>Всего</v>
          </cell>
          <cell r="F1279">
            <v>6.5</v>
          </cell>
          <cell r="G1279">
            <v>6.5</v>
          </cell>
          <cell r="H1279">
            <v>0</v>
          </cell>
          <cell r="I1279">
            <v>1</v>
          </cell>
          <cell r="J1279">
            <v>1.5</v>
          </cell>
          <cell r="K1279">
            <v>1.5</v>
          </cell>
          <cell r="L1279">
            <v>1</v>
          </cell>
          <cell r="M1279">
            <v>1.5</v>
          </cell>
          <cell r="O1279" t="str">
            <v>Требуется разработка бизнес-плана проекта</v>
          </cell>
          <cell r="P1279" t="str">
            <v>Письмо Ассоциации предприятий пищевой промышленности от __.__.____ г. №_________</v>
          </cell>
        </row>
        <row r="1280">
          <cell r="E1280" t="str">
            <v>кредиты коммерческих банков</v>
          </cell>
          <cell r="F1280">
            <v>6.5</v>
          </cell>
          <cell r="G1280">
            <v>6.5</v>
          </cell>
          <cell r="I1280">
            <v>1</v>
          </cell>
          <cell r="J1280">
            <v>1.5</v>
          </cell>
          <cell r="K1280">
            <v>1.5</v>
          </cell>
          <cell r="L1280">
            <v>1</v>
          </cell>
          <cell r="M1280">
            <v>1.5</v>
          </cell>
        </row>
        <row r="1281">
          <cell r="A1281" t="str">
            <v>Организация производства по переработке фруктов и овощей, Хокимият Кашкадарьинской области</v>
          </cell>
          <cell r="B1281" t="str">
            <v>10000 тонн в год</v>
          </cell>
          <cell r="C1281" t="str">
            <v>2016-2020 гг.</v>
          </cell>
          <cell r="D1281" t="str">
            <v>не требуется</v>
          </cell>
          <cell r="E1281" t="str">
            <v>Всего</v>
          </cell>
          <cell r="F1281">
            <v>6.5</v>
          </cell>
          <cell r="G1281">
            <v>6.5</v>
          </cell>
          <cell r="H1281">
            <v>0</v>
          </cell>
          <cell r="I1281">
            <v>1</v>
          </cell>
          <cell r="J1281">
            <v>1.5</v>
          </cell>
          <cell r="K1281">
            <v>1.5</v>
          </cell>
          <cell r="L1281">
            <v>1</v>
          </cell>
          <cell r="M1281">
            <v>1.5</v>
          </cell>
          <cell r="O1281" t="str">
            <v>Требуется разработка бизнес-плана проекта</v>
          </cell>
          <cell r="P1281" t="str">
            <v>Письмо Ассоциации предприятий пищевой промышленности от __.__.____ г. №_________</v>
          </cell>
        </row>
        <row r="1282">
          <cell r="E1282" t="str">
            <v>кредиты коммерческих банков</v>
          </cell>
          <cell r="F1282">
            <v>6.5</v>
          </cell>
          <cell r="G1282">
            <v>6.5</v>
          </cell>
          <cell r="I1282">
            <v>1</v>
          </cell>
          <cell r="J1282">
            <v>1.5</v>
          </cell>
          <cell r="K1282">
            <v>1.5</v>
          </cell>
          <cell r="L1282">
            <v>1</v>
          </cell>
          <cell r="M1282">
            <v>1.5</v>
          </cell>
        </row>
        <row r="1283">
          <cell r="A1283" t="str">
            <v>Организация производства по переработке фруктов и овощей, Хокимият Ферганской области</v>
          </cell>
          <cell r="B1283" t="str">
            <v>10000 тонн в год</v>
          </cell>
          <cell r="C1283" t="str">
            <v>2016-2020 гг.</v>
          </cell>
          <cell r="D1283" t="str">
            <v>не требуется</v>
          </cell>
          <cell r="E1283" t="str">
            <v>Всего</v>
          </cell>
          <cell r="F1283">
            <v>6.5</v>
          </cell>
          <cell r="G1283">
            <v>6.5</v>
          </cell>
          <cell r="H1283">
            <v>0</v>
          </cell>
          <cell r="I1283">
            <v>1</v>
          </cell>
          <cell r="J1283">
            <v>1.5</v>
          </cell>
          <cell r="K1283">
            <v>1.5</v>
          </cell>
          <cell r="L1283">
            <v>1</v>
          </cell>
          <cell r="M1283">
            <v>1.5</v>
          </cell>
          <cell r="O1283" t="str">
            <v>Требуется разработка бизнес-плана проекта</v>
          </cell>
          <cell r="P1283" t="str">
            <v>Письмо Ассоциации предприятий пищевой промышленности от __.__.____ г. №_________</v>
          </cell>
        </row>
        <row r="1284">
          <cell r="E1284" t="str">
            <v>кредиты коммерческих банков</v>
          </cell>
          <cell r="F1284">
            <v>6.5</v>
          </cell>
          <cell r="G1284">
            <v>6.5</v>
          </cell>
          <cell r="I1284">
            <v>1</v>
          </cell>
          <cell r="J1284">
            <v>1.5</v>
          </cell>
          <cell r="K1284">
            <v>1.5</v>
          </cell>
          <cell r="L1284">
            <v>1</v>
          </cell>
          <cell r="M1284">
            <v>1.5</v>
          </cell>
        </row>
        <row r="1285">
          <cell r="A1285" t="str">
            <v>Организация производства по переработке фруктов и овощей, Хокимият Ташкентской области</v>
          </cell>
          <cell r="B1285" t="str">
            <v>10000 тонн в год</v>
          </cell>
          <cell r="C1285" t="str">
            <v>2016-2020 гг.</v>
          </cell>
          <cell r="D1285" t="str">
            <v>не требуется</v>
          </cell>
          <cell r="E1285" t="str">
            <v>Всего</v>
          </cell>
          <cell r="F1285">
            <v>6.5</v>
          </cell>
          <cell r="G1285">
            <v>6.5</v>
          </cell>
          <cell r="H1285">
            <v>0</v>
          </cell>
          <cell r="I1285">
            <v>1</v>
          </cell>
          <cell r="J1285">
            <v>1.5</v>
          </cell>
          <cell r="K1285">
            <v>1.5</v>
          </cell>
          <cell r="L1285">
            <v>1</v>
          </cell>
          <cell r="M1285">
            <v>1.5</v>
          </cell>
          <cell r="O1285" t="str">
            <v>Требуется разработка бизнес-плана проекта</v>
          </cell>
          <cell r="P1285" t="str">
            <v>Письмо Ассоциации предприятий пищевой промышленности от __.__.____ г. №_________</v>
          </cell>
        </row>
        <row r="1286">
          <cell r="E1286" t="str">
            <v>кредиты коммерческих банков</v>
          </cell>
          <cell r="F1286">
            <v>6.5</v>
          </cell>
          <cell r="G1286">
            <v>6.5</v>
          </cell>
          <cell r="I1286">
            <v>1</v>
          </cell>
          <cell r="J1286">
            <v>1.5</v>
          </cell>
          <cell r="K1286">
            <v>1.5</v>
          </cell>
          <cell r="L1286">
            <v>1</v>
          </cell>
          <cell r="M1286">
            <v>1.5</v>
          </cell>
        </row>
        <row r="1287">
          <cell r="A1287" t="str">
            <v>Организация переработки скота, производства мяса и продуктов убоя (по предложению хокимията района или города)</v>
          </cell>
          <cell r="B1287" t="str">
            <v>179 проектов</v>
          </cell>
          <cell r="C1287" t="str">
            <v>2015-2020 гг.</v>
          </cell>
          <cell r="D1287" t="str">
            <v>не требуется</v>
          </cell>
          <cell r="E1287" t="str">
            <v>Всего</v>
          </cell>
          <cell r="F1287">
            <v>1</v>
          </cell>
          <cell r="G1287">
            <v>1</v>
          </cell>
          <cell r="H1287">
            <v>1</v>
          </cell>
          <cell r="O1287" t="str">
            <v>Требуется разработка бизнес-плана проекта</v>
          </cell>
          <cell r="P1287" t="str">
            <v>Постановления Президента Республики Узбекистан от 17.11.2014 г. №ПП-2264</v>
          </cell>
        </row>
        <row r="1288">
          <cell r="E1288" t="str">
            <v>кредиты коммерческих банков</v>
          </cell>
          <cell r="F1288">
            <v>1</v>
          </cell>
          <cell r="G1288">
            <v>1</v>
          </cell>
          <cell r="H1288">
            <v>1</v>
          </cell>
        </row>
        <row r="1289">
          <cell r="A1289" t="str">
            <v>Организация производства вкусоароматических ингредиентов (пищевых смесей) в Бухарской, Сурхандарьинской,Наманганской, Андижанской и Ферганской областях. Совместно с хокимиятами областей</v>
          </cell>
          <cell r="B1289" t="str">
            <v>6 проектовпо 150 тн каждый</v>
          </cell>
          <cell r="C1289" t="str">
            <v>2016-2020 гг.</v>
          </cell>
          <cell r="D1289" t="str">
            <v>не требуется</v>
          </cell>
          <cell r="E1289" t="str">
            <v>Всего</v>
          </cell>
          <cell r="F1289">
            <v>2.4</v>
          </cell>
          <cell r="G1289">
            <v>2.4000000000000004</v>
          </cell>
          <cell r="H1289">
            <v>0</v>
          </cell>
          <cell r="I1289">
            <v>0.4</v>
          </cell>
          <cell r="J1289">
            <v>0.4</v>
          </cell>
          <cell r="K1289">
            <v>0.4</v>
          </cell>
          <cell r="L1289">
            <v>0.4</v>
          </cell>
          <cell r="M1289">
            <v>0.8</v>
          </cell>
          <cell r="O1289" t="str">
            <v>Требуется разработка бизнес-плана проекта</v>
          </cell>
          <cell r="P1289" t="str">
            <v>Письмо Ассоциации предприятий пищевой промышленности от __.__.____ г. №_________</v>
          </cell>
        </row>
        <row r="1290">
          <cell r="E1290" t="str">
            <v>кредиты коммерческих банков</v>
          </cell>
          <cell r="F1290">
            <v>2.4</v>
          </cell>
          <cell r="G1290">
            <v>2.4000000000000004</v>
          </cell>
          <cell r="I1290">
            <v>0.4</v>
          </cell>
          <cell r="J1290">
            <v>0.4</v>
          </cell>
          <cell r="K1290">
            <v>0.4</v>
          </cell>
          <cell r="L1290">
            <v>0.4</v>
          </cell>
          <cell r="M1290">
            <v>0.8</v>
          </cell>
        </row>
        <row r="1291">
          <cell r="A1291" t="str">
            <v>Организация производства продуктов быстрого приготовления и завраков. Совместно с Советом Министров Республики Каракалпакстан и хокимиятами  областей</v>
          </cell>
          <cell r="B1291" t="str">
            <v>40 проектовпо 300 тн каждый</v>
          </cell>
          <cell r="C1291" t="str">
            <v>2016-2020 гг.</v>
          </cell>
          <cell r="D1291" t="str">
            <v>не требуется</v>
          </cell>
          <cell r="E1291" t="str">
            <v>Всего</v>
          </cell>
          <cell r="F1291">
            <v>8</v>
          </cell>
          <cell r="G1291">
            <v>8</v>
          </cell>
          <cell r="H1291">
            <v>0</v>
          </cell>
          <cell r="I1291">
            <v>1.6</v>
          </cell>
          <cell r="J1291">
            <v>1.6</v>
          </cell>
          <cell r="K1291">
            <v>1.6</v>
          </cell>
          <cell r="L1291">
            <v>1.6</v>
          </cell>
          <cell r="M1291">
            <v>1.6</v>
          </cell>
          <cell r="O1291" t="str">
            <v>Требуется разработка бизнес-плана проекта</v>
          </cell>
          <cell r="P1291" t="str">
            <v>Письмо Ассоциации предприятий пищевой промышленности от __.__.____ г. №_________</v>
          </cell>
        </row>
        <row r="1292">
          <cell r="E1292" t="str">
            <v>кредиты коммерческих банков</v>
          </cell>
          <cell r="F1292">
            <v>8</v>
          </cell>
          <cell r="G1292">
            <v>8</v>
          </cell>
          <cell r="I1292">
            <v>1.6</v>
          </cell>
          <cell r="J1292">
            <v>1.6</v>
          </cell>
          <cell r="K1292">
            <v>1.6</v>
          </cell>
          <cell r="L1292">
            <v>1.6</v>
          </cell>
          <cell r="M1292">
            <v>1.6</v>
          </cell>
        </row>
        <row r="1293">
          <cell r="A1293" t="str">
            <v>Организация производства оборудований и запчастей для переработки сельхозпродукций (сухофруктов) с использованием альтернативных источников энергии, Ассоциация Международного Бизнеса и Технологий, Джизакская область</v>
          </cell>
          <cell r="B1293" t="str">
            <v>400 оборудо-ваний в год</v>
          </cell>
          <cell r="C1293" t="str">
            <v>2016-2017 гг.</v>
          </cell>
          <cell r="D1293" t="str">
            <v>не требуется</v>
          </cell>
          <cell r="E1293" t="str">
            <v>Всего</v>
          </cell>
          <cell r="F1293">
            <v>3</v>
          </cell>
          <cell r="G1293">
            <v>3</v>
          </cell>
          <cell r="H1293">
            <v>0</v>
          </cell>
          <cell r="I1293">
            <v>2</v>
          </cell>
          <cell r="J1293">
            <v>1</v>
          </cell>
          <cell r="O1293" t="str">
            <v>Требуется разработка бизнес-плана проекта</v>
          </cell>
          <cell r="P1293" t="str">
            <v>Письмо Ассоциации предприятий пищевой промышленности от __.__.____ г. №_________</v>
          </cell>
        </row>
        <row r="1294">
          <cell r="E1294" t="str">
            <v>кредиты коммерческих банков</v>
          </cell>
          <cell r="F1294">
            <v>3</v>
          </cell>
          <cell r="G1294">
            <v>3</v>
          </cell>
          <cell r="I1294">
            <v>2</v>
          </cell>
          <cell r="J1294">
            <v>1</v>
          </cell>
        </row>
        <row r="1295">
          <cell r="A1295" t="str">
            <v>Организация производства по переработке молока и молочных изделий. Совместно с Советом Министров Республики Каракалпакстан и хокимиятами  областей</v>
          </cell>
          <cell r="B1295" t="str">
            <v>50 проектовпо 450 тн каждый</v>
          </cell>
          <cell r="C1295" t="str">
            <v>2016-2020 гг.</v>
          </cell>
          <cell r="D1295" t="str">
            <v>не требуется</v>
          </cell>
          <cell r="E1295" t="str">
            <v>Всего</v>
          </cell>
          <cell r="F1295">
            <v>7.5</v>
          </cell>
          <cell r="G1295">
            <v>7.5</v>
          </cell>
          <cell r="H1295">
            <v>0</v>
          </cell>
          <cell r="I1295">
            <v>1.5</v>
          </cell>
          <cell r="J1295">
            <v>1.5</v>
          </cell>
          <cell r="K1295">
            <v>1.5</v>
          </cell>
          <cell r="L1295">
            <v>1.5</v>
          </cell>
          <cell r="M1295">
            <v>1.5</v>
          </cell>
          <cell r="O1295" t="str">
            <v>Требуется разработка бизнес-плана проекта</v>
          </cell>
          <cell r="P1295" t="str">
            <v>Письмо Ассоциации предприятий пищевой промышленности от __.__.____ г. №_________</v>
          </cell>
        </row>
        <row r="1296">
          <cell r="E1296" t="str">
            <v>кредиты коммерческих банков</v>
          </cell>
          <cell r="F1296">
            <v>7.5</v>
          </cell>
          <cell r="G1296">
            <v>7.5</v>
          </cell>
          <cell r="I1296">
            <v>1.5</v>
          </cell>
          <cell r="J1296">
            <v>1.5</v>
          </cell>
          <cell r="K1296">
            <v>1.5</v>
          </cell>
          <cell r="L1296">
            <v>1.5</v>
          </cell>
          <cell r="M1296">
            <v>1.5</v>
          </cell>
        </row>
        <row r="1297">
          <cell r="A1297" t="str">
            <v>Организация производства по переработке плодов и овощей (сухофрукты) на оборудовании с альтернативными источниками энергии на 60 районах, в том числе в 30 специализированных районах. Совместно с хокимиятами областей.</v>
          </cell>
          <cell r="B1297" t="str">
            <v>600 проектовпо 30 тн каждый</v>
          </cell>
          <cell r="C1297" t="str">
            <v>2016-2020 гг.</v>
          </cell>
          <cell r="D1297" t="str">
            <v>не требуется</v>
          </cell>
          <cell r="E1297" t="str">
            <v>Всего</v>
          </cell>
          <cell r="F1297">
            <v>5.65</v>
          </cell>
          <cell r="G1297">
            <v>5.6499999999999995</v>
          </cell>
          <cell r="H1297">
            <v>0</v>
          </cell>
          <cell r="I1297">
            <v>1.1299999999999999</v>
          </cell>
          <cell r="J1297">
            <v>1.1299999999999999</v>
          </cell>
          <cell r="K1297">
            <v>1.1299999999999999</v>
          </cell>
          <cell r="L1297">
            <v>1.1299999999999999</v>
          </cell>
          <cell r="M1297">
            <v>1.1299999999999999</v>
          </cell>
          <cell r="O1297" t="str">
            <v>Требуется разработка бизнес-плана проекта</v>
          </cell>
          <cell r="P1297" t="str">
            <v>Письмо Ассоциации предприятий пищевой промышленности от __.__.____ г. №_________</v>
          </cell>
        </row>
        <row r="1298">
          <cell r="E1298" t="str">
            <v>кредиты коммерческих банков</v>
          </cell>
          <cell r="F1298">
            <v>5.65</v>
          </cell>
          <cell r="G1298">
            <v>5.6499999999999995</v>
          </cell>
          <cell r="I1298">
            <v>1.1299999999999999</v>
          </cell>
          <cell r="J1298">
            <v>1.1299999999999999</v>
          </cell>
          <cell r="K1298">
            <v>1.1299999999999999</v>
          </cell>
          <cell r="L1298">
            <v>1.1299999999999999</v>
          </cell>
          <cell r="M1298">
            <v>1.1299999999999999</v>
          </cell>
        </row>
        <row r="1299">
          <cell r="A1299" t="str">
            <v>Организация производства кондитерских изделий (шоколад, карамель) в Бухарской, Ферганской и Ташкентский областях. Совместно с хокимиятами областей</v>
          </cell>
          <cell r="B1299" t="str">
            <v>3 проектапо 500 тн/час каждый</v>
          </cell>
          <cell r="C1299" t="str">
            <v>2018-2020 гг.</v>
          </cell>
          <cell r="D1299" t="str">
            <v>не требуется</v>
          </cell>
          <cell r="E1299" t="str">
            <v>Всего</v>
          </cell>
          <cell r="F1299">
            <v>7.5</v>
          </cell>
          <cell r="G1299">
            <v>7.5</v>
          </cell>
          <cell r="H1299">
            <v>0</v>
          </cell>
          <cell r="I1299">
            <v>0</v>
          </cell>
          <cell r="J1299">
            <v>0</v>
          </cell>
          <cell r="K1299">
            <v>2.5</v>
          </cell>
          <cell r="L1299">
            <v>2.5</v>
          </cell>
          <cell r="M1299">
            <v>2.5</v>
          </cell>
          <cell r="O1299" t="str">
            <v>Требуется разработка бизнес-плана проекта</v>
          </cell>
          <cell r="P1299" t="str">
            <v>Письмо Ассоциации предприятий пищевой промышленности от __.__.____ г. №_________</v>
          </cell>
        </row>
        <row r="1300">
          <cell r="E1300" t="str">
            <v>кредиты коммерческих банков</v>
          </cell>
          <cell r="F1300">
            <v>7.5</v>
          </cell>
          <cell r="G1300">
            <v>7.5</v>
          </cell>
          <cell r="K1300">
            <v>2.5</v>
          </cell>
          <cell r="L1300">
            <v>2.5</v>
          </cell>
          <cell r="M1300">
            <v>2.5</v>
          </cell>
        </row>
        <row r="1301">
          <cell r="A1301" t="str">
            <v>Организация производства пиво-безалкогольных напитков. Совместно с Советом Министров Республики Каракалпакстан и хокимиятами областей</v>
          </cell>
          <cell r="B1301" t="str">
            <v>40 проектовпо 1000 л/сут каждый</v>
          </cell>
          <cell r="C1301" t="str">
            <v>2016-2020 гг.</v>
          </cell>
          <cell r="D1301" t="str">
            <v>не требуется</v>
          </cell>
          <cell r="E1301" t="str">
            <v>Всего</v>
          </cell>
          <cell r="F1301">
            <v>12</v>
          </cell>
          <cell r="G1301">
            <v>12</v>
          </cell>
          <cell r="H1301">
            <v>0</v>
          </cell>
          <cell r="I1301">
            <v>2.4</v>
          </cell>
          <cell r="J1301">
            <v>2.4</v>
          </cell>
          <cell r="K1301">
            <v>2.4</v>
          </cell>
          <cell r="L1301">
            <v>2.4</v>
          </cell>
          <cell r="M1301">
            <v>2.4</v>
          </cell>
          <cell r="O1301" t="str">
            <v>Требуется разработка бизнес-плана проекта</v>
          </cell>
          <cell r="P1301" t="str">
            <v>Письмо Ассоциации предприятий пищевой промышленности от __.__.____ г. №_________</v>
          </cell>
        </row>
        <row r="1302">
          <cell r="E1302" t="str">
            <v>кредиты коммерческих банков</v>
          </cell>
          <cell r="F1302">
            <v>12</v>
          </cell>
          <cell r="G1302">
            <v>12</v>
          </cell>
          <cell r="I1302">
            <v>2.4</v>
          </cell>
          <cell r="J1302">
            <v>2.4</v>
          </cell>
          <cell r="K1302">
            <v>2.4</v>
          </cell>
          <cell r="L1302">
            <v>2.4</v>
          </cell>
          <cell r="M1302">
            <v>2.4</v>
          </cell>
        </row>
        <row r="1303">
          <cell r="A1303" t="str">
            <v>Организация производства нестандартизированых оборудований и запчастей для пищевой промышленности на ООО "East Butterfley", г.Ташкент</v>
          </cell>
          <cell r="B1303" t="str">
            <v>7000 оборудований и запчастей</v>
          </cell>
          <cell r="C1303" t="str">
            <v>2017-2019 гг.</v>
          </cell>
          <cell r="D1303" t="str">
            <v>не требуется</v>
          </cell>
          <cell r="E1303" t="str">
            <v>Всего</v>
          </cell>
          <cell r="F1303">
            <v>3</v>
          </cell>
          <cell r="G1303">
            <v>3</v>
          </cell>
          <cell r="H1303">
            <v>0</v>
          </cell>
          <cell r="I1303">
            <v>0</v>
          </cell>
          <cell r="J1303">
            <v>1</v>
          </cell>
          <cell r="K1303">
            <v>1</v>
          </cell>
          <cell r="L1303">
            <v>1</v>
          </cell>
          <cell r="O1303" t="str">
            <v>Требуется разработка бизнес-плана проекта</v>
          </cell>
          <cell r="P1303" t="str">
            <v>Письмо Ассоциации предприятий пищевой промышленности от __.__.____ г. №_________</v>
          </cell>
        </row>
        <row r="1304">
          <cell r="E1304" t="str">
            <v>кредиты коммерческих банков</v>
          </cell>
          <cell r="F1304">
            <v>3</v>
          </cell>
          <cell r="G1304">
            <v>3</v>
          </cell>
          <cell r="J1304">
            <v>1</v>
          </cell>
          <cell r="K1304">
            <v>1</v>
          </cell>
          <cell r="L1304">
            <v>1</v>
          </cell>
        </row>
        <row r="1305">
          <cell r="A1305" t="str">
            <v>Организация производства оборудований и запчастей для переработки сеьхозпродукции с использованием альтернативных источников энергии в Джизакской области., Ассоциация международного бизнеса и технологий</v>
          </cell>
          <cell r="B1305" t="str">
            <v>2000 оборудова-ний и запчастей</v>
          </cell>
          <cell r="C1305" t="str">
            <v>2018-2020 гг.</v>
          </cell>
          <cell r="D1305" t="str">
            <v>не требуется</v>
          </cell>
          <cell r="E1305" t="str">
            <v>Всего</v>
          </cell>
          <cell r="F1305">
            <v>3</v>
          </cell>
          <cell r="G1305">
            <v>3</v>
          </cell>
          <cell r="H1305">
            <v>0</v>
          </cell>
          <cell r="I1305">
            <v>0</v>
          </cell>
          <cell r="J1305">
            <v>0</v>
          </cell>
          <cell r="K1305">
            <v>1</v>
          </cell>
          <cell r="L1305">
            <v>1</v>
          </cell>
          <cell r="M1305">
            <v>1</v>
          </cell>
          <cell r="O1305" t="str">
            <v>Требуется разработка бизнес-плана проекта</v>
          </cell>
          <cell r="P1305" t="str">
            <v>Письмо Ассоциации предприятий пищевой промышленности от __.__.____ г. №_________</v>
          </cell>
        </row>
        <row r="1306">
          <cell r="E1306" t="str">
            <v>кредиты коммерческих банков</v>
          </cell>
          <cell r="F1306">
            <v>3</v>
          </cell>
          <cell r="G1306">
            <v>3</v>
          </cell>
          <cell r="K1306">
            <v>1</v>
          </cell>
          <cell r="L1306">
            <v>1</v>
          </cell>
          <cell r="M1306">
            <v>1</v>
          </cell>
        </row>
        <row r="1307">
          <cell r="A1307" t="str">
            <v>Организация глубокой переработки соевых бобов (совевый белок, текстурат, мука и др.) в Ташкентской области. Совместно с хокимиятом области</v>
          </cell>
          <cell r="B1307" t="str">
            <v>8000 тн</v>
          </cell>
          <cell r="C1307" t="str">
            <v>2019-2020 гг.</v>
          </cell>
          <cell r="D1307" t="str">
            <v>не требуется</v>
          </cell>
          <cell r="E1307" t="str">
            <v>Всего</v>
          </cell>
          <cell r="F1307">
            <v>7</v>
          </cell>
          <cell r="G1307">
            <v>7</v>
          </cell>
          <cell r="H1307">
            <v>0</v>
          </cell>
          <cell r="I1307">
            <v>0</v>
          </cell>
          <cell r="J1307">
            <v>0</v>
          </cell>
          <cell r="K1307">
            <v>0</v>
          </cell>
          <cell r="L1307">
            <v>2</v>
          </cell>
          <cell r="M1307">
            <v>5</v>
          </cell>
          <cell r="O1307" t="str">
            <v>Требуется разработка бизнес-плана проекта</v>
          </cell>
          <cell r="P1307" t="str">
            <v>Письмо Ассоциации предприятий пищевой промышленности от __.__.____ г. №_________</v>
          </cell>
        </row>
        <row r="1308">
          <cell r="E1308" t="str">
            <v>кредиты коммерческих банков</v>
          </cell>
          <cell r="F1308">
            <v>7</v>
          </cell>
          <cell r="G1308">
            <v>7</v>
          </cell>
          <cell r="L1308">
            <v>2</v>
          </cell>
          <cell r="M1308">
            <v>5</v>
          </cell>
        </row>
        <row r="1309">
          <cell r="A1309" t="str">
            <v>Организация переработки плодовощной продукции на ООО "Метин нур инвест", Кашкадарьинская область</v>
          </cell>
          <cell r="B1309" t="str">
            <v>24 тыс.тн в год</v>
          </cell>
          <cell r="C1309" t="str">
            <v>2016-2017 гг.</v>
          </cell>
          <cell r="D1309" t="str">
            <v>не требуется</v>
          </cell>
          <cell r="E1309" t="str">
            <v>Всего</v>
          </cell>
          <cell r="F1309">
            <v>2</v>
          </cell>
          <cell r="G1309">
            <v>2</v>
          </cell>
          <cell r="H1309">
            <v>0</v>
          </cell>
          <cell r="I1309">
            <v>1</v>
          </cell>
          <cell r="J1309">
            <v>1</v>
          </cell>
          <cell r="O1309" t="str">
            <v>Требуется разработка бизнес-плана проекта</v>
          </cell>
          <cell r="P1309" t="str">
            <v>Письмо Ассоциации предприятий пищевой промышленности от __.__.____ г. №_________</v>
          </cell>
        </row>
        <row r="1310">
          <cell r="E1310" t="str">
            <v>кредиты коммерческих банков</v>
          </cell>
          <cell r="F1310">
            <v>2</v>
          </cell>
          <cell r="G1310">
            <v>2</v>
          </cell>
          <cell r="I1310">
            <v>1</v>
          </cell>
          <cell r="J1310">
            <v>1</v>
          </cell>
        </row>
        <row r="1311">
          <cell r="A1311" t="str">
            <v>Организация в регионах производства полнорационных, экструдированных гранулированных корм для животноводства на базе корпорации "Илдиз", г.Ташкент</v>
          </cell>
          <cell r="B1311" t="str">
            <v>1000 тн в сутки</v>
          </cell>
          <cell r="C1311" t="str">
            <v>2015-2017 гг.</v>
          </cell>
          <cell r="D1311" t="str">
            <v>не требуется</v>
          </cell>
          <cell r="E1311" t="str">
            <v>Всего</v>
          </cell>
          <cell r="F1311">
            <v>10</v>
          </cell>
          <cell r="G1311">
            <v>10</v>
          </cell>
          <cell r="H1311">
            <v>1</v>
          </cell>
          <cell r="I1311">
            <v>3</v>
          </cell>
          <cell r="J1311">
            <v>6</v>
          </cell>
          <cell r="O1311" t="str">
            <v>Требуется разработка бизнес-плана проекта</v>
          </cell>
          <cell r="P1311" t="str">
            <v>Постановления Президента Республики Узбекистан от 17.11.2014 г. №ПП-2264</v>
          </cell>
        </row>
        <row r="1312">
          <cell r="E1312" t="str">
            <v>собственные средства</v>
          </cell>
          <cell r="F1312">
            <v>3</v>
          </cell>
          <cell r="G1312">
            <v>3</v>
          </cell>
          <cell r="H1312">
            <v>1</v>
          </cell>
          <cell r="I1312">
            <v>1</v>
          </cell>
          <cell r="J1312">
            <v>1</v>
          </cell>
        </row>
        <row r="1313">
          <cell r="E1313" t="str">
            <v>кредиты коммерческих банков</v>
          </cell>
          <cell r="F1313">
            <v>7</v>
          </cell>
          <cell r="G1313">
            <v>7</v>
          </cell>
          <cell r="I1313">
            <v>2</v>
          </cell>
          <cell r="J1313">
            <v>5</v>
          </cell>
        </row>
        <row r="1314">
          <cell r="A1314" t="str">
            <v>Организация производства консервантов, сорбата калия и бензоата натрия на ООО "Илдиз Паркент Агро", Ташкентская область</v>
          </cell>
          <cell r="B1314" t="str">
            <v>600 тонн</v>
          </cell>
          <cell r="C1314" t="str">
            <v>2015 г.</v>
          </cell>
          <cell r="D1314" t="str">
            <v>не требуется</v>
          </cell>
          <cell r="E1314" t="str">
            <v>Всего</v>
          </cell>
          <cell r="F1314">
            <v>1</v>
          </cell>
          <cell r="G1314">
            <v>1</v>
          </cell>
          <cell r="H1314">
            <v>1</v>
          </cell>
          <cell r="I1314">
            <v>0</v>
          </cell>
          <cell r="J1314">
            <v>0</v>
          </cell>
          <cell r="O1314" t="str">
            <v>Требуется разработка бизнес-плана проекта</v>
          </cell>
          <cell r="P1314" t="str">
            <v>Постановления Президента Республики Узбекистан от 17.11.2014 г. №ПП-2264Письмо Ассоциации предприятий пищевой промышленности №АС/5-1575 от 15.08.2014 г.</v>
          </cell>
        </row>
        <row r="1315">
          <cell r="E1315" t="str">
            <v>собственные средства</v>
          </cell>
          <cell r="F1315">
            <v>0.3</v>
          </cell>
          <cell r="G1315">
            <v>0.3</v>
          </cell>
          <cell r="H1315">
            <v>0.3</v>
          </cell>
        </row>
        <row r="1316">
          <cell r="E1316" t="str">
            <v>кредиты коммерческих банков</v>
          </cell>
          <cell r="F1316">
            <v>0.7</v>
          </cell>
          <cell r="G1316">
            <v>0.7</v>
          </cell>
          <cell r="H1316">
            <v>0.7</v>
          </cell>
        </row>
        <row r="1317">
          <cell r="A1317" t="str">
            <v>Организация переработки сельхозпродукции на ООО "Almaz - oil", Бухарская область</v>
          </cell>
          <cell r="B1317" t="str">
            <v>1000 тн в сутки</v>
          </cell>
          <cell r="C1317" t="str">
            <v>2018-2019 гг.</v>
          </cell>
          <cell r="D1317" t="str">
            <v>не требуется</v>
          </cell>
          <cell r="E1317" t="str">
            <v>Всего</v>
          </cell>
          <cell r="F1317">
            <v>3.5</v>
          </cell>
          <cell r="G1317">
            <v>3.5</v>
          </cell>
          <cell r="H1317">
            <v>0</v>
          </cell>
          <cell r="I1317">
            <v>0</v>
          </cell>
          <cell r="J1317">
            <v>0</v>
          </cell>
          <cell r="K1317">
            <v>1.1000000000000001</v>
          </cell>
          <cell r="L1317">
            <v>2.4</v>
          </cell>
          <cell r="O1317" t="str">
            <v>Требуется разработка бизнес-плана проекта</v>
          </cell>
          <cell r="P1317" t="str">
            <v>Письмо Ассоциации предприятий пищевой промышленности от __.__.____ г. №_________</v>
          </cell>
        </row>
        <row r="1318">
          <cell r="E1318" t="str">
            <v>собственные средства</v>
          </cell>
          <cell r="F1318">
            <v>1</v>
          </cell>
          <cell r="G1318">
            <v>1</v>
          </cell>
          <cell r="K1318">
            <v>0.1</v>
          </cell>
          <cell r="L1318">
            <v>0.9</v>
          </cell>
        </row>
        <row r="1319">
          <cell r="E1319" t="str">
            <v>кредиты коммерческих банков</v>
          </cell>
          <cell r="F1319">
            <v>2.5</v>
          </cell>
          <cell r="G1319">
            <v>2.5</v>
          </cell>
          <cell r="K1319">
            <v>1</v>
          </cell>
          <cell r="L1319">
            <v>1.5</v>
          </cell>
        </row>
        <row r="1320">
          <cell r="A1320" t="str">
            <v>Организация пиво-безалкоголной продукции на ЧФ "Афруза Ахмад кизи", г.Бухара</v>
          </cell>
          <cell r="B1320" t="str">
            <v>1000 л в сутки</v>
          </cell>
          <cell r="C1320" t="str">
            <v>2019 г.</v>
          </cell>
          <cell r="D1320" t="str">
            <v>не требуется</v>
          </cell>
          <cell r="E1320" t="str">
            <v>Всего</v>
          </cell>
          <cell r="F1320">
            <v>0.5</v>
          </cell>
          <cell r="G1320">
            <v>0.5</v>
          </cell>
          <cell r="H1320">
            <v>0</v>
          </cell>
          <cell r="I1320">
            <v>0</v>
          </cell>
          <cell r="J1320">
            <v>0</v>
          </cell>
          <cell r="K1320">
            <v>0</v>
          </cell>
          <cell r="L1320">
            <v>0.5</v>
          </cell>
          <cell r="O1320" t="str">
            <v>Требуется разработка бизнес-плана проекта</v>
          </cell>
          <cell r="P1320" t="str">
            <v>Письмо Ассоциации предприятий пищевой промышленности от __.__.____ г. №_________</v>
          </cell>
        </row>
        <row r="1321">
          <cell r="E1321" t="str">
            <v>собственные средства</v>
          </cell>
          <cell r="F1321">
            <v>0.15</v>
          </cell>
          <cell r="G1321">
            <v>0.15</v>
          </cell>
          <cell r="L1321">
            <v>0.15</v>
          </cell>
        </row>
        <row r="1322">
          <cell r="E1322" t="str">
            <v>кредиты коммерческих банков</v>
          </cell>
          <cell r="F1322">
            <v>0.35</v>
          </cell>
          <cell r="G1322">
            <v>0.35</v>
          </cell>
          <cell r="L1322">
            <v>0.35</v>
          </cell>
        </row>
        <row r="1323">
          <cell r="A1323" t="str">
            <v>модернизация и реконструкция</v>
          </cell>
          <cell r="F1323">
            <v>104.813</v>
          </cell>
          <cell r="G1323">
            <v>83.722999999999985</v>
          </cell>
          <cell r="H1323">
            <v>37.843000000000004</v>
          </cell>
          <cell r="I1323">
            <v>9.968</v>
          </cell>
          <cell r="J1323">
            <v>12.668000000000001</v>
          </cell>
          <cell r="K1323">
            <v>9.3840000000000003</v>
          </cell>
          <cell r="L1323">
            <v>6.68</v>
          </cell>
          <cell r="M1323">
            <v>7.18</v>
          </cell>
        </row>
        <row r="1324">
          <cell r="A1324" t="str">
            <v xml:space="preserve">Модернизация и расширение производства по перерабтке молока на ООО "Тилло Домор", Хорезмская область </v>
          </cell>
          <cell r="B1324" t="str">
            <v>переработка4000 тн молока</v>
          </cell>
          <cell r="C1324" t="str">
            <v>2014-2015 гг.</v>
          </cell>
          <cell r="D1324" t="str">
            <v>не требуется</v>
          </cell>
          <cell r="E1324" t="str">
            <v>Всего</v>
          </cell>
          <cell r="F1324">
            <v>1.86</v>
          </cell>
          <cell r="G1324">
            <v>0.36</v>
          </cell>
          <cell r="H1324">
            <v>0.36</v>
          </cell>
          <cell r="O1324" t="str">
            <v>Имеется разработанный бизнес-план проекта</v>
          </cell>
          <cell r="P1324" t="str">
            <v>Постановление Президента Республики Узбекистан от 22.11.2012 г. №ПП-1856,от 17.11.2014 г. №ПП-2264</v>
          </cell>
        </row>
        <row r="1325">
          <cell r="E1325" t="str">
            <v>собственные средства</v>
          </cell>
          <cell r="F1325">
            <v>0.52</v>
          </cell>
          <cell r="G1325">
            <v>0</v>
          </cell>
          <cell r="H1325">
            <v>0</v>
          </cell>
        </row>
        <row r="1326">
          <cell r="E1326" t="str">
            <v>кредиты коммерческих банков</v>
          </cell>
          <cell r="F1326">
            <v>1.34</v>
          </cell>
          <cell r="G1326">
            <v>0.36</v>
          </cell>
          <cell r="H1326">
            <v>0.36</v>
          </cell>
        </row>
        <row r="1327">
          <cell r="A1327" t="str">
            <v>Организация производства консервов, полуфабрикатов из мяса на ООО "Виртехагро", Ташкентская область</v>
          </cell>
          <cell r="B1327" t="str">
            <v>500 тн</v>
          </cell>
          <cell r="C1327" t="str">
            <v>2014-2017 гг.</v>
          </cell>
          <cell r="D1327" t="str">
            <v>не требуется</v>
          </cell>
          <cell r="E1327" t="str">
            <v>Всего</v>
          </cell>
          <cell r="F1327">
            <v>11.94</v>
          </cell>
          <cell r="G1327">
            <v>3.05</v>
          </cell>
          <cell r="H1327">
            <v>2.0499999999999998</v>
          </cell>
          <cell r="I1327">
            <v>1</v>
          </cell>
          <cell r="O1327" t="str">
            <v>Имеется разработанный бизнес-план проекта</v>
          </cell>
          <cell r="P1327" t="str">
            <v>Постановления Президента Республики Узбекистан от 17.11.2014 г. №ПП-2264ПП-2069 от 18.11.2013 г.</v>
          </cell>
        </row>
        <row r="1328">
          <cell r="E1328" t="str">
            <v>собственные средства</v>
          </cell>
          <cell r="F1328">
            <v>1.78</v>
          </cell>
          <cell r="G1328">
            <v>0</v>
          </cell>
          <cell r="H1328">
            <v>0</v>
          </cell>
        </row>
        <row r="1329">
          <cell r="E1329" t="str">
            <v>кредиты коммерческих банков</v>
          </cell>
          <cell r="F1329">
            <v>10.16</v>
          </cell>
          <cell r="G1329">
            <v>3.05</v>
          </cell>
          <cell r="H1329">
            <v>2.0499999999999998</v>
          </cell>
          <cell r="I1329">
            <v>1</v>
          </cell>
        </row>
        <row r="1330">
          <cell r="A1330" t="str">
            <v xml:space="preserve">Организация производства крахмалной патоки для кондитерской отрасли (ООО "Melaza Agro Tech" совместно с ГАВК "Узмарказимпекс"), Хорезмская область </v>
          </cell>
          <cell r="B1330" t="str">
            <v>10 тыс. тн</v>
          </cell>
          <cell r="C1330" t="str">
            <v>2015-2016 гг.</v>
          </cell>
          <cell r="D1330" t="str">
            <v>не требуется</v>
          </cell>
          <cell r="E1330" t="str">
            <v>Всего</v>
          </cell>
          <cell r="F1330">
            <v>4</v>
          </cell>
          <cell r="G1330">
            <v>4</v>
          </cell>
          <cell r="H1330">
            <v>2</v>
          </cell>
          <cell r="I1330">
            <v>2</v>
          </cell>
          <cell r="O1330" t="str">
            <v>Имеется разработанный бизнес-план проекта</v>
          </cell>
          <cell r="P1330" t="str">
            <v>Постановление Президента Республики Узбекистан от 22.11.2012 г. №ПП-1856ПП-2069 от 18.11.2013 г.от 17.11.2014 г. №ПП-2264</v>
          </cell>
        </row>
        <row r="1331">
          <cell r="E1331" t="str">
            <v>собственные средства</v>
          </cell>
          <cell r="F1331">
            <v>1</v>
          </cell>
          <cell r="G1331">
            <v>1</v>
          </cell>
          <cell r="I1331">
            <v>1</v>
          </cell>
        </row>
        <row r="1332">
          <cell r="E1332" t="str">
            <v>кредиты коммерческих банков</v>
          </cell>
          <cell r="F1332">
            <v>3</v>
          </cell>
          <cell r="G1332">
            <v>3</v>
          </cell>
          <cell r="H1332">
            <v>2</v>
          </cell>
          <cell r="I1332">
            <v>1</v>
          </cell>
        </row>
        <row r="1333">
          <cell r="A1333" t="str">
            <v>Организация производства продуктов быстрого приготовления на территории СИЗ "Джизак"</v>
          </cell>
          <cell r="B1333" t="str">
            <v>700 тн</v>
          </cell>
          <cell r="C1333" t="str">
            <v>2014-2015 гг.</v>
          </cell>
          <cell r="D1333" t="str">
            <v>Компания ООО "Азимут Процесс"(Российская Федерация)</v>
          </cell>
          <cell r="E1333" t="str">
            <v>Всего</v>
          </cell>
          <cell r="F1333">
            <v>5.7</v>
          </cell>
          <cell r="G1333">
            <v>2.7</v>
          </cell>
          <cell r="H1333">
            <v>2.7</v>
          </cell>
          <cell r="O1333" t="str">
            <v>Имеется разработанный бизнес-план проекта</v>
          </cell>
          <cell r="P1333" t="str">
            <v>Постановления Президента Республики Узбекистан от 17.11.2014 г. №ПП-2264ПП-2069 от 18.11.2013 г.Протокол №1 Административного совета СИЗ "Джизак" от 26.03.2013 г.</v>
          </cell>
        </row>
        <row r="1334">
          <cell r="E1334" t="str">
            <v>прямые иностранные инвестиции и кредиты</v>
          </cell>
          <cell r="F1334">
            <v>5.7</v>
          </cell>
          <cell r="G1334">
            <v>2.7</v>
          </cell>
          <cell r="H1334">
            <v>2.7</v>
          </cell>
        </row>
        <row r="1335">
          <cell r="A1335" t="str">
            <v>Организация производства по переработке сельхозпродукции (сухофрукты) на территории СИЗ "Джизак"</v>
          </cell>
          <cell r="B1335" t="str">
            <v>700 тн</v>
          </cell>
          <cell r="C1335" t="str">
            <v>2014-2015 гг.</v>
          </cell>
          <cell r="D1335" t="str">
            <v>Компания ООО "Азимут Процесс"(Российская Федерация)</v>
          </cell>
          <cell r="E1335" t="str">
            <v>Всего</v>
          </cell>
          <cell r="F1335">
            <v>6.1</v>
          </cell>
          <cell r="G1335">
            <v>2.6</v>
          </cell>
          <cell r="H1335">
            <v>2.6</v>
          </cell>
          <cell r="O1335" t="str">
            <v>Имеется разработанный бизнес-план проекта</v>
          </cell>
          <cell r="P1335" t="str">
            <v>Постановления Президента Республики Узбекистан от 17.11.2014 г. №ПП-2264ПП-2069 от 18.11.2013 г.</v>
          </cell>
        </row>
        <row r="1336">
          <cell r="E1336" t="str">
            <v>прямые иностранные инвестиции и кредиты</v>
          </cell>
          <cell r="F1336">
            <v>6.1</v>
          </cell>
          <cell r="G1336">
            <v>2.6</v>
          </cell>
          <cell r="H1336">
            <v>2.6</v>
          </cell>
        </row>
        <row r="1337">
          <cell r="A1337" t="str">
            <v>Модернизация и техническое перевооружение производства на масложировых предприятиях с внедрением энергосберегающих технологий, направленных на повышение качества продукции</v>
          </cell>
          <cell r="B1337" t="str">
            <v>23 проектов</v>
          </cell>
          <cell r="C1337" t="str">
            <v>2015 г.</v>
          </cell>
          <cell r="D1337" t="str">
            <v>не требуется</v>
          </cell>
          <cell r="E1337" t="str">
            <v>Всего</v>
          </cell>
          <cell r="F1337">
            <v>6.9</v>
          </cell>
          <cell r="G1337">
            <v>6.9</v>
          </cell>
          <cell r="H1337">
            <v>6.9</v>
          </cell>
          <cell r="I1337">
            <v>0</v>
          </cell>
          <cell r="J1337">
            <v>0</v>
          </cell>
          <cell r="K1337">
            <v>0</v>
          </cell>
          <cell r="L1337">
            <v>0</v>
          </cell>
          <cell r="M1337">
            <v>0</v>
          </cell>
          <cell r="O1337" t="str">
            <v>Требуется разработка бизнес-плана проекта</v>
          </cell>
          <cell r="P1337" t="str">
            <v>Постановления Президента Республики Узбекистан от 17.11.2014 г. №ПП-2264ПП-1442 от 15.12.2010 г.</v>
          </cell>
        </row>
        <row r="1338">
          <cell r="E1338" t="str">
            <v>собственные средства</v>
          </cell>
          <cell r="F1338">
            <v>4.24</v>
          </cell>
          <cell r="G1338">
            <v>4.24</v>
          </cell>
          <cell r="H1338">
            <v>4.24</v>
          </cell>
        </row>
        <row r="1339">
          <cell r="E1339" t="str">
            <v>кредиты коммерческих банков</v>
          </cell>
          <cell r="F1339">
            <v>2.66</v>
          </cell>
          <cell r="G1339">
            <v>2.66</v>
          </cell>
          <cell r="H1339">
            <v>2.66</v>
          </cell>
        </row>
        <row r="1340">
          <cell r="A1340" t="str">
            <v>Реконструкция и технического переворужения производственных и вспомогательных цехов на СП ОАО "UZBAT AO", Самаркандская область</v>
          </cell>
          <cell r="B1340" t="str">
            <v>3238 млн.штук</v>
          </cell>
          <cell r="C1340" t="str">
            <v>2015-2020 гг.</v>
          </cell>
          <cell r="D1340" t="str">
            <v>не требуется</v>
          </cell>
          <cell r="E1340" t="str">
            <v>Всего</v>
          </cell>
          <cell r="F1340">
            <v>8.8650000000000002</v>
          </cell>
          <cell r="G1340">
            <v>8.8650000000000002</v>
          </cell>
          <cell r="H1340">
            <v>2.85</v>
          </cell>
          <cell r="I1340">
            <v>0.93</v>
          </cell>
          <cell r="J1340">
            <v>1.655</v>
          </cell>
          <cell r="K1340">
            <v>0.93</v>
          </cell>
          <cell r="L1340">
            <v>1</v>
          </cell>
          <cell r="M1340">
            <v>1.5</v>
          </cell>
          <cell r="O1340" t="str">
            <v>Требуется разработка бизнес-плана проекта</v>
          </cell>
          <cell r="P1340" t="str">
            <v>Постановления Президента Республики Узбекистан от 17.11.2014 г. №ПП-2264</v>
          </cell>
        </row>
        <row r="1341">
          <cell r="E1341" t="str">
            <v>собственные средства</v>
          </cell>
          <cell r="F1341">
            <v>8.8650000000000002</v>
          </cell>
          <cell r="G1341">
            <v>8.8650000000000002</v>
          </cell>
          <cell r="H1341">
            <v>2.85</v>
          </cell>
          <cell r="I1341">
            <v>0.93</v>
          </cell>
          <cell r="J1341">
            <v>1.655</v>
          </cell>
          <cell r="K1341">
            <v>0.93</v>
          </cell>
          <cell r="L1341">
            <v>1</v>
          </cell>
          <cell r="M1341">
            <v>1.5</v>
          </cell>
        </row>
        <row r="1342">
          <cell r="A1342" t="str">
            <v>Организация гидрогенизации растительного масла и переэтерификации жиров на ООО "Агроинтерпласт", г.Ташкент</v>
          </cell>
          <cell r="B1342" t="str">
            <v>140 тн</v>
          </cell>
          <cell r="C1342" t="str">
            <v>2015-2018 гг.</v>
          </cell>
          <cell r="D1342" t="str">
            <v>не требуется</v>
          </cell>
          <cell r="E1342" t="str">
            <v>Всего</v>
          </cell>
          <cell r="F1342">
            <v>10.9</v>
          </cell>
          <cell r="G1342">
            <v>10.899999999999999</v>
          </cell>
          <cell r="H1342">
            <v>4.2699999999999996</v>
          </cell>
          <cell r="I1342">
            <v>2.38</v>
          </cell>
          <cell r="J1342">
            <v>2.125</v>
          </cell>
          <cell r="K1342">
            <v>2.125</v>
          </cell>
          <cell r="O1342" t="str">
            <v>Требуется разработка бизнес-плана проекта</v>
          </cell>
          <cell r="P1342" t="str">
            <v>Постановления Президента Республики Узбекистан от 17.11.2014 г. №ПП-2264</v>
          </cell>
        </row>
        <row r="1343">
          <cell r="E1343" t="str">
            <v>собственные средства</v>
          </cell>
          <cell r="F1343">
            <v>6.6300000000000008</v>
          </cell>
          <cell r="G1343">
            <v>6.63</v>
          </cell>
          <cell r="H1343">
            <v>0</v>
          </cell>
          <cell r="I1343">
            <v>2.38</v>
          </cell>
          <cell r="J1343">
            <v>2.125</v>
          </cell>
          <cell r="K1343">
            <v>2.125</v>
          </cell>
        </row>
        <row r="1344">
          <cell r="E1344" t="str">
            <v>иностранные кредиты под гарантию Правительства</v>
          </cell>
          <cell r="F1344">
            <v>4.2699999999999996</v>
          </cell>
          <cell r="G1344">
            <v>4.2699999999999996</v>
          </cell>
          <cell r="H1344">
            <v>4.2699999999999996</v>
          </cell>
        </row>
        <row r="1345">
          <cell r="A1345" t="str">
            <v>Модернизация и расширение производства по переработке растительных масел на ИП ООО "Интеграл инвест", г.Ташкент</v>
          </cell>
          <cell r="B1345" t="str">
            <v>4000 тн</v>
          </cell>
          <cell r="C1345" t="str">
            <v>2014-2015 гг.</v>
          </cell>
          <cell r="D1345" t="str">
            <v>не требуется</v>
          </cell>
          <cell r="E1345" t="str">
            <v>Всего</v>
          </cell>
          <cell r="F1345">
            <v>0.36299999999999999</v>
          </cell>
          <cell r="G1345">
            <v>0.36299999999999999</v>
          </cell>
          <cell r="H1345">
            <v>0.36299999999999999</v>
          </cell>
          <cell r="O1345" t="str">
            <v>Имеется разработанный бизнес-план проекта</v>
          </cell>
          <cell r="P1345" t="str">
            <v>Постановления Президента Республики Узбекистан от 17.11.2014 г. №ПП-2264</v>
          </cell>
        </row>
        <row r="1346">
          <cell r="E1346" t="str">
            <v>собственные средства</v>
          </cell>
          <cell r="F1346">
            <v>0.36299999999999999</v>
          </cell>
          <cell r="G1346">
            <v>0.36299999999999999</v>
          </cell>
          <cell r="H1346">
            <v>0.36299999999999999</v>
          </cell>
        </row>
        <row r="1347">
          <cell r="A1347" t="str">
            <v>Модернизация и расширение производства молочных продуктов на ЧП "Ibragimov X.N", г.Ташкент</v>
          </cell>
          <cell r="B1347" t="str">
            <v>300 тн</v>
          </cell>
          <cell r="C1347" t="str">
            <v>2015-2017 гг.</v>
          </cell>
          <cell r="D1347" t="str">
            <v>не требуется</v>
          </cell>
          <cell r="E1347" t="str">
            <v>Всего</v>
          </cell>
          <cell r="F1347">
            <v>3.63</v>
          </cell>
          <cell r="G1347">
            <v>3.63</v>
          </cell>
          <cell r="H1347">
            <v>0.21</v>
          </cell>
          <cell r="I1347">
            <v>1.21</v>
          </cell>
          <cell r="J1347">
            <v>2.21</v>
          </cell>
          <cell r="O1347" t="str">
            <v>Требуется разработка бизнес-плана проекта</v>
          </cell>
          <cell r="P1347" t="str">
            <v>Постановления Президента Республики Узбекистан от 17.11.2014 г. №ПП-2264</v>
          </cell>
        </row>
        <row r="1348">
          <cell r="E1348" t="str">
            <v>кредиты коммерческих банков</v>
          </cell>
          <cell r="F1348">
            <v>3.63</v>
          </cell>
          <cell r="G1348">
            <v>3.63</v>
          </cell>
          <cell r="H1348">
            <v>0.21</v>
          </cell>
          <cell r="I1348">
            <v>1.21</v>
          </cell>
          <cell r="J1348">
            <v>2.21</v>
          </cell>
        </row>
        <row r="1349">
          <cell r="A1349" t="str">
            <v>Модернизация и техническое перевооружение производства на СП ООО "Нестле Узбекистан", г.Наманган</v>
          </cell>
          <cell r="B1349" t="str">
            <v>1000 тн</v>
          </cell>
          <cell r="C1349" t="str">
            <v>2015-2020 гг.</v>
          </cell>
          <cell r="D1349" t="str">
            <v>не требуется</v>
          </cell>
          <cell r="E1349" t="str">
            <v>Всего</v>
          </cell>
          <cell r="F1349">
            <v>4.2060000000000004</v>
          </cell>
          <cell r="G1349">
            <v>4.2059999999999995</v>
          </cell>
          <cell r="H1349">
            <v>0.76</v>
          </cell>
          <cell r="I1349">
            <v>0.91900000000000004</v>
          </cell>
          <cell r="J1349">
            <v>0.878</v>
          </cell>
          <cell r="K1349">
            <v>0.64899999999999958</v>
          </cell>
          <cell r="L1349">
            <v>0.5</v>
          </cell>
          <cell r="M1349">
            <v>0.5</v>
          </cell>
          <cell r="O1349" t="str">
            <v>Требуется разработка бизнес-плана проекта</v>
          </cell>
          <cell r="P1349" t="str">
            <v>Постановления Президента Республики Узбекистан от 17.11.2014 г. №ПП-2264</v>
          </cell>
        </row>
        <row r="1350">
          <cell r="E1350" t="str">
            <v>собственные средства</v>
          </cell>
          <cell r="F1350">
            <v>4.2060000000000004</v>
          </cell>
          <cell r="G1350">
            <v>4.2059999999999995</v>
          </cell>
          <cell r="H1350">
            <v>0.76</v>
          </cell>
          <cell r="I1350">
            <v>0.91900000000000004</v>
          </cell>
          <cell r="J1350">
            <v>0.878</v>
          </cell>
          <cell r="K1350">
            <v>0.64899999999999958</v>
          </cell>
          <cell r="L1350">
            <v>0.5</v>
          </cell>
          <cell r="M1350">
            <v>0.5</v>
          </cell>
        </row>
        <row r="1351">
          <cell r="A1351" t="str">
            <v>Техническое перевооружение линии переработки молока и увеличение ассортимента продукции на ООО "Агро Браво", Самаркандская область</v>
          </cell>
          <cell r="B1351" t="str">
            <v>300 тн</v>
          </cell>
          <cell r="C1351" t="str">
            <v>2015-2017 гг.</v>
          </cell>
          <cell r="D1351" t="str">
            <v>не требуется</v>
          </cell>
          <cell r="E1351" t="str">
            <v>Всего</v>
          </cell>
          <cell r="F1351">
            <v>1.2389999999999999</v>
          </cell>
          <cell r="G1351">
            <v>1.2389999999999999</v>
          </cell>
          <cell r="H1351">
            <v>0.3</v>
          </cell>
          <cell r="I1351">
            <v>0.47900000000000004</v>
          </cell>
          <cell r="J1351">
            <v>0.46</v>
          </cell>
          <cell r="O1351" t="str">
            <v>Требуется разработка бизнес-плана проекта</v>
          </cell>
          <cell r="P1351" t="str">
            <v>Постановления Президента Республики Узбекистан от 17.11.2014 г. №ПП-2264</v>
          </cell>
        </row>
        <row r="1352">
          <cell r="E1352" t="str">
            <v>собственные средства</v>
          </cell>
          <cell r="F1352">
            <v>0.38900000000000001</v>
          </cell>
          <cell r="G1352">
            <v>0.38900000000000001</v>
          </cell>
          <cell r="H1352">
            <v>0</v>
          </cell>
          <cell r="I1352">
            <v>0.19900000000000001</v>
          </cell>
          <cell r="J1352">
            <v>0.19</v>
          </cell>
        </row>
        <row r="1353">
          <cell r="E1353" t="str">
            <v>кредиты коммерческих банков</v>
          </cell>
          <cell r="F1353">
            <v>0.85</v>
          </cell>
          <cell r="G1353">
            <v>0.85</v>
          </cell>
          <cell r="H1353">
            <v>0.3</v>
          </cell>
          <cell r="I1353">
            <v>0.28000000000000003</v>
          </cell>
          <cell r="J1353">
            <v>0.27</v>
          </cell>
        </row>
        <row r="1354">
          <cell r="A1354" t="str">
            <v>Модернизация и техническое переворужение производства по переработке мяса и строительство новых холодильников на ЧП "БАХТ", Самаркандская область</v>
          </cell>
          <cell r="B1354" t="str">
            <v>100 тн</v>
          </cell>
          <cell r="C1354" t="str">
            <v>2015-2017 гг.</v>
          </cell>
          <cell r="D1354" t="str">
            <v>не требуется</v>
          </cell>
          <cell r="E1354" t="str">
            <v>Всего</v>
          </cell>
          <cell r="F1354">
            <v>0.94</v>
          </cell>
          <cell r="G1354">
            <v>0.94</v>
          </cell>
          <cell r="H1354">
            <v>0.44</v>
          </cell>
          <cell r="I1354">
            <v>0.24</v>
          </cell>
          <cell r="J1354">
            <v>0.26</v>
          </cell>
          <cell r="O1354" t="str">
            <v>Требуется разработка бизнес-плана проекта</v>
          </cell>
          <cell r="P1354" t="str">
            <v>Постановления Президента Республики Узбекистан от 17.11.2014 г. №ПП-2264</v>
          </cell>
        </row>
        <row r="1355">
          <cell r="E1355" t="str">
            <v>собственные средства</v>
          </cell>
          <cell r="F1355">
            <v>0.94</v>
          </cell>
          <cell r="G1355">
            <v>0.94</v>
          </cell>
          <cell r="H1355">
            <v>0.44</v>
          </cell>
          <cell r="I1355">
            <v>0.24</v>
          </cell>
          <cell r="J1355">
            <v>0.26</v>
          </cell>
        </row>
        <row r="1356">
          <cell r="A1356" t="str">
            <v>Модернизация и техническое переворужение производства по переработке мяса на ООО "Master Delikatesov", г.Ташкент</v>
          </cell>
          <cell r="B1356" t="str">
            <v>100 тн</v>
          </cell>
          <cell r="C1356" t="str">
            <v>2015-2020 гг.</v>
          </cell>
          <cell r="D1356" t="str">
            <v>не требуется</v>
          </cell>
          <cell r="E1356" t="str">
            <v>Всего</v>
          </cell>
          <cell r="F1356">
            <v>1.3</v>
          </cell>
          <cell r="G1356">
            <v>1.3</v>
          </cell>
          <cell r="H1356">
            <v>0.4</v>
          </cell>
          <cell r="I1356">
            <v>0</v>
          </cell>
          <cell r="J1356">
            <v>0</v>
          </cell>
          <cell r="K1356">
            <v>0.3</v>
          </cell>
          <cell r="L1356">
            <v>0.3</v>
          </cell>
          <cell r="M1356">
            <v>0.3</v>
          </cell>
          <cell r="O1356" t="str">
            <v>Требуется разработка бизнес-плана проекта</v>
          </cell>
          <cell r="P1356" t="str">
            <v>Постановления Президента Республики Узбекистан от 17.11.2014 г. №ПП-2264</v>
          </cell>
        </row>
        <row r="1357">
          <cell r="E1357" t="str">
            <v>собственные средства</v>
          </cell>
          <cell r="F1357">
            <v>1.3</v>
          </cell>
          <cell r="G1357">
            <v>1.3</v>
          </cell>
          <cell r="H1357">
            <v>0.4</v>
          </cell>
          <cell r="K1357">
            <v>0.3</v>
          </cell>
          <cell r="L1357">
            <v>0.3</v>
          </cell>
          <cell r="M1357">
            <v>0.3</v>
          </cell>
        </row>
        <row r="1358">
          <cell r="A1358" t="str">
            <v>Модернизация и техническое переворужение производства по перера-ботке мяса, направленных на повышение качества продукции на ООО "ROZMETOV Z M", г.Ташкент</v>
          </cell>
          <cell r="B1358" t="str">
            <v>100 тн</v>
          </cell>
          <cell r="C1358" t="str">
            <v>2015-2020 гг.</v>
          </cell>
          <cell r="D1358" t="str">
            <v>не требуется</v>
          </cell>
          <cell r="E1358" t="str">
            <v>Всего</v>
          </cell>
          <cell r="F1358">
            <v>1.2</v>
          </cell>
          <cell r="G1358">
            <v>1.2</v>
          </cell>
          <cell r="H1358">
            <v>0.3</v>
          </cell>
          <cell r="I1358">
            <v>0</v>
          </cell>
          <cell r="J1358">
            <v>0</v>
          </cell>
          <cell r="K1358">
            <v>0.3</v>
          </cell>
          <cell r="L1358">
            <v>0.3</v>
          </cell>
          <cell r="M1358">
            <v>0.3</v>
          </cell>
          <cell r="O1358" t="str">
            <v>Требуется разработка бизнес-плана проекта</v>
          </cell>
          <cell r="P1358" t="str">
            <v>Постановления Президента Республики Узбекистан от 17.11.2014 г. №ПП-2264</v>
          </cell>
        </row>
        <row r="1359">
          <cell r="E1359" t="str">
            <v>кредиты коммерческих банков</v>
          </cell>
          <cell r="F1359">
            <v>1.2</v>
          </cell>
          <cell r="G1359">
            <v>1.2</v>
          </cell>
          <cell r="H1359">
            <v>0.3</v>
          </cell>
          <cell r="K1359">
            <v>0.3</v>
          </cell>
          <cell r="L1359">
            <v>0.3</v>
          </cell>
          <cell r="M1359">
            <v>0.3</v>
          </cell>
        </row>
        <row r="1360">
          <cell r="A1360" t="str">
            <v>Модернизация и техническое переворужение в СП "INTER ROHAT", Ташкентская область</v>
          </cell>
          <cell r="B1360" t="str">
            <v>25 млн. бут/год</v>
          </cell>
          <cell r="C1360" t="str">
            <v>2014-2020 гг.</v>
          </cell>
          <cell r="D1360" t="str">
            <v>не требуется</v>
          </cell>
          <cell r="E1360" t="str">
            <v>Всего</v>
          </cell>
          <cell r="F1360">
            <v>9.1999999999999993</v>
          </cell>
          <cell r="G1360">
            <v>5</v>
          </cell>
          <cell r="H1360">
            <v>3.5</v>
          </cell>
          <cell r="I1360">
            <v>0</v>
          </cell>
          <cell r="J1360">
            <v>0</v>
          </cell>
          <cell r="K1360">
            <v>0.5</v>
          </cell>
          <cell r="L1360">
            <v>0.5</v>
          </cell>
          <cell r="M1360">
            <v>0.5</v>
          </cell>
          <cell r="O1360" t="str">
            <v>Имеется разработанный бизнес-план проекта</v>
          </cell>
          <cell r="P1360" t="str">
            <v>Письмо Ассоциации предприятий пищевой промышленности от __.__.____ г. №_________</v>
          </cell>
        </row>
        <row r="1361">
          <cell r="E1361" t="str">
            <v>кредиты коммерческих банков</v>
          </cell>
          <cell r="F1361">
            <v>9.1999999999999993</v>
          </cell>
          <cell r="G1361">
            <v>5</v>
          </cell>
          <cell r="H1361">
            <v>3.5</v>
          </cell>
          <cell r="K1361">
            <v>0.5</v>
          </cell>
          <cell r="L1361">
            <v>0.5</v>
          </cell>
          <cell r="M1361">
            <v>0.5</v>
          </cell>
        </row>
        <row r="1362">
          <cell r="A1362" t="str">
            <v>Модернизация и техническое переворужение производства плодоовощный консерв и таро-упаковочных изделий на ООО "Euro Food Trade", Ташкентская область</v>
          </cell>
          <cell r="B1362" t="str">
            <v>300 тн в год</v>
          </cell>
          <cell r="C1362" t="str">
            <v>2015-2017 гг.</v>
          </cell>
          <cell r="D1362" t="str">
            <v>не требуется</v>
          </cell>
          <cell r="E1362" t="str">
            <v>Всего</v>
          </cell>
          <cell r="F1362">
            <v>2.5</v>
          </cell>
          <cell r="G1362">
            <v>2.5</v>
          </cell>
          <cell r="H1362">
            <v>0.27</v>
          </cell>
          <cell r="I1362">
            <v>0.22999999999999998</v>
          </cell>
          <cell r="J1362">
            <v>2</v>
          </cell>
          <cell r="K1362">
            <v>0</v>
          </cell>
          <cell r="L1362">
            <v>0</v>
          </cell>
          <cell r="M1362">
            <v>0</v>
          </cell>
          <cell r="O1362" t="str">
            <v>Требуется разработка бизнес-плана проекта</v>
          </cell>
          <cell r="P1362" t="str">
            <v>Постановления Президента Республики Узбекистан от 17.11.2014 г. №ПП-2264</v>
          </cell>
        </row>
        <row r="1363">
          <cell r="E1363" t="str">
            <v>кредиты коммерческих банков</v>
          </cell>
          <cell r="F1363">
            <v>2.5</v>
          </cell>
          <cell r="G1363">
            <v>2.5</v>
          </cell>
          <cell r="H1363">
            <v>0.27</v>
          </cell>
          <cell r="I1363">
            <v>0.22999999999999998</v>
          </cell>
          <cell r="J1363">
            <v>2</v>
          </cell>
        </row>
        <row r="1364">
          <cell r="A1364" t="str">
            <v>Техническое переворужение и расширение производственных мощностей по переработке плодоовощной продукции в ООО "AGROMIR JUCE", Самаркандская область</v>
          </cell>
          <cell r="B1364" t="str">
            <v>500 тн</v>
          </cell>
          <cell r="C1364" t="str">
            <v>2015-2020 гг.</v>
          </cell>
          <cell r="D1364" t="str">
            <v>не требуется</v>
          </cell>
          <cell r="E1364" t="str">
            <v>Всего</v>
          </cell>
          <cell r="F1364">
            <v>8</v>
          </cell>
          <cell r="G1364">
            <v>8</v>
          </cell>
          <cell r="H1364">
            <v>4.5</v>
          </cell>
          <cell r="I1364">
            <v>0</v>
          </cell>
          <cell r="J1364">
            <v>0</v>
          </cell>
          <cell r="K1364">
            <v>1.5</v>
          </cell>
          <cell r="L1364">
            <v>1</v>
          </cell>
          <cell r="M1364">
            <v>1</v>
          </cell>
          <cell r="O1364" t="str">
            <v>Требуется разработка бизнес-плана проекта</v>
          </cell>
          <cell r="P1364" t="str">
            <v>Постановления Президента Республики Узбекистан от 17.11.2014 г. №ПП-2264</v>
          </cell>
        </row>
        <row r="1365">
          <cell r="E1365" t="str">
            <v>кредиты коммерческих банков</v>
          </cell>
          <cell r="F1365">
            <v>8</v>
          </cell>
          <cell r="G1365">
            <v>8</v>
          </cell>
          <cell r="H1365">
            <v>4.5</v>
          </cell>
          <cell r="K1365">
            <v>1.5</v>
          </cell>
          <cell r="L1365">
            <v>1</v>
          </cell>
          <cell r="M1365">
            <v>1</v>
          </cell>
        </row>
        <row r="1366">
          <cell r="A1366" t="str">
            <v>Модернизация и техническое переворужение с производством молока и молочных продуктов в ФХ "Сиёб Шавкат Орзу", Самаркандская область</v>
          </cell>
          <cell r="B1366" t="str">
            <v>300 тн в год</v>
          </cell>
          <cell r="C1366" t="str">
            <v>2015 г.</v>
          </cell>
          <cell r="D1366" t="str">
            <v>не требуется</v>
          </cell>
          <cell r="E1366" t="str">
            <v>Всего</v>
          </cell>
          <cell r="F1366">
            <v>0.97</v>
          </cell>
          <cell r="G1366">
            <v>0.97</v>
          </cell>
          <cell r="H1366">
            <v>0.97</v>
          </cell>
          <cell r="I1366">
            <v>0</v>
          </cell>
          <cell r="J1366">
            <v>0</v>
          </cell>
          <cell r="K1366">
            <v>0</v>
          </cell>
          <cell r="L1366">
            <v>0</v>
          </cell>
          <cell r="M1366">
            <v>0</v>
          </cell>
          <cell r="O1366" t="str">
            <v>Требуется разработка бизнес-плана проекта</v>
          </cell>
          <cell r="P1366" t="str">
            <v>Постановления Президента Республики Узбекистан от 17.11.2014 г. №ПП-2264</v>
          </cell>
        </row>
        <row r="1367">
          <cell r="E1367" t="str">
            <v>кредиты коммерческих банков</v>
          </cell>
          <cell r="F1367">
            <v>0.97</v>
          </cell>
          <cell r="G1367">
            <v>0.97</v>
          </cell>
          <cell r="H1367">
            <v>0.97</v>
          </cell>
        </row>
        <row r="1368">
          <cell r="A1368" t="str">
            <v>Модернизация и техническое переворужение производства по переработке плодоовощной продукции на СП "Green World", г.Ташкент</v>
          </cell>
          <cell r="B1368" t="str">
            <v>25 млн. бут/год</v>
          </cell>
          <cell r="C1368" t="str">
            <v>2014-2020 г.</v>
          </cell>
          <cell r="D1368" t="str">
            <v>не требуется</v>
          </cell>
          <cell r="E1368" t="str">
            <v>Всего</v>
          </cell>
          <cell r="F1368">
            <v>5</v>
          </cell>
          <cell r="G1368">
            <v>5</v>
          </cell>
          <cell r="H1368">
            <v>2.1</v>
          </cell>
          <cell r="I1368">
            <v>0.57999999999999996</v>
          </cell>
          <cell r="J1368">
            <v>0.57999999999999996</v>
          </cell>
          <cell r="K1368">
            <v>0.57999999999999996</v>
          </cell>
          <cell r="L1368">
            <v>0.57999999999999996</v>
          </cell>
          <cell r="M1368">
            <v>0.57999999999999996</v>
          </cell>
          <cell r="O1368" t="str">
            <v>Требуется разработка бизнес-плана проекта</v>
          </cell>
          <cell r="P1368" t="str">
            <v>Постановления Президента Республики Узбекистан от 17.11.2014 г. №ПП-2264Письмо Ассоциации предприятий пищевой промышленности от 29.08.2013 г. №АС/5-1798</v>
          </cell>
        </row>
        <row r="1369">
          <cell r="E1369" t="str">
            <v>кредиты коммерческих банков</v>
          </cell>
          <cell r="F1369">
            <v>5</v>
          </cell>
          <cell r="G1369">
            <v>5</v>
          </cell>
          <cell r="H1369">
            <v>2.1</v>
          </cell>
          <cell r="I1369">
            <v>0.57999999999999996</v>
          </cell>
          <cell r="J1369">
            <v>0.57999999999999996</v>
          </cell>
          <cell r="K1369">
            <v>0.57999999999999996</v>
          </cell>
          <cell r="L1369">
            <v>0.57999999999999996</v>
          </cell>
          <cell r="M1369">
            <v>0.57999999999999996</v>
          </cell>
        </row>
        <row r="1370">
          <cell r="A1370" t="str">
            <v>Модернизация и расширение производства в СП "Соса Соla Узбекистан", г.Ташкент</v>
          </cell>
          <cell r="B1370" t="str">
            <v>2000 л/сут</v>
          </cell>
          <cell r="C1370" t="str">
            <v>2017-2020 гг.</v>
          </cell>
          <cell r="D1370" t="str">
            <v>не требуется</v>
          </cell>
          <cell r="E1370" t="str">
            <v>Всего</v>
          </cell>
          <cell r="F1370">
            <v>10</v>
          </cell>
          <cell r="G1370">
            <v>10</v>
          </cell>
          <cell r="H1370">
            <v>0</v>
          </cell>
          <cell r="I1370">
            <v>0</v>
          </cell>
          <cell r="J1370">
            <v>2.5</v>
          </cell>
          <cell r="K1370">
            <v>2.5</v>
          </cell>
          <cell r="L1370">
            <v>2.5</v>
          </cell>
          <cell r="M1370">
            <v>2.5</v>
          </cell>
          <cell r="O1370" t="str">
            <v>Требуется разработка бизнес-плана проекта</v>
          </cell>
          <cell r="P1370" t="str">
            <v>Письмо Ассоциации предприятий пищевой промышленности от __.__.____ г. №_________</v>
          </cell>
        </row>
        <row r="1371">
          <cell r="E1371" t="str">
            <v>кредиты коммерческих банков</v>
          </cell>
          <cell r="F1371">
            <v>10</v>
          </cell>
          <cell r="G1371">
            <v>10</v>
          </cell>
          <cell r="J1371">
            <v>2.5</v>
          </cell>
          <cell r="K1371">
            <v>2.5</v>
          </cell>
          <cell r="L1371">
            <v>2.5</v>
          </cell>
          <cell r="M1371">
            <v>2.5</v>
          </cell>
        </row>
        <row r="1372">
          <cell r="A1372" t="str">
            <v>АК "Уздонмахсулот"</v>
          </cell>
        </row>
        <row r="1373">
          <cell r="A1373" t="str">
            <v>Всего</v>
          </cell>
          <cell r="F1373">
            <v>102.99000000000001</v>
          </cell>
          <cell r="G1373">
            <v>102.99000000000001</v>
          </cell>
          <cell r="H1373">
            <v>18.39</v>
          </cell>
          <cell r="I1373">
            <v>19.57</v>
          </cell>
          <cell r="J1373">
            <v>14.28</v>
          </cell>
          <cell r="K1373">
            <v>17.95</v>
          </cell>
          <cell r="L1373">
            <v>13.379999999999999</v>
          </cell>
          <cell r="M1373">
            <v>19.420000000000002</v>
          </cell>
        </row>
        <row r="1374">
          <cell r="A1374" t="str">
            <v>в том числе:</v>
          </cell>
        </row>
        <row r="1375">
          <cell r="E1375" t="str">
            <v>собственные средства</v>
          </cell>
          <cell r="F1375">
            <v>18.97</v>
          </cell>
          <cell r="G1375">
            <v>18.97</v>
          </cell>
          <cell r="H1375">
            <v>2.84</v>
          </cell>
          <cell r="I1375">
            <v>3.3</v>
          </cell>
          <cell r="J1375">
            <v>2.58</v>
          </cell>
          <cell r="K1375">
            <v>3.55</v>
          </cell>
          <cell r="L1375">
            <v>2.6799999999999997</v>
          </cell>
          <cell r="M1375">
            <v>4.0199999999999996</v>
          </cell>
        </row>
        <row r="1376">
          <cell r="E1376" t="str">
            <v>ФРРУз</v>
          </cell>
          <cell r="F1376">
            <v>23.9</v>
          </cell>
          <cell r="G1376">
            <v>23.9</v>
          </cell>
          <cell r="H1376">
            <v>0</v>
          </cell>
          <cell r="I1376">
            <v>4.7</v>
          </cell>
          <cell r="J1376">
            <v>7.5000000000000009</v>
          </cell>
          <cell r="K1376">
            <v>0</v>
          </cell>
          <cell r="L1376">
            <v>0</v>
          </cell>
          <cell r="M1376">
            <v>11.7</v>
          </cell>
        </row>
        <row r="1377">
          <cell r="E1377" t="str">
            <v>кредиты коммерческих банков</v>
          </cell>
          <cell r="F1377">
            <v>60.12</v>
          </cell>
          <cell r="G1377">
            <v>60.12</v>
          </cell>
          <cell r="H1377">
            <v>15.55</v>
          </cell>
          <cell r="I1377">
            <v>11.57</v>
          </cell>
          <cell r="J1377">
            <v>4.2</v>
          </cell>
          <cell r="K1377">
            <v>14.399999999999999</v>
          </cell>
          <cell r="L1377">
            <v>10.7</v>
          </cell>
          <cell r="M1377">
            <v>3.7</v>
          </cell>
        </row>
        <row r="1378">
          <cell r="A1378" t="str">
            <v>новое строительство</v>
          </cell>
          <cell r="F1378">
            <v>4.55</v>
          </cell>
          <cell r="G1378">
            <v>4.55</v>
          </cell>
          <cell r="H1378">
            <v>2.4500000000000002</v>
          </cell>
          <cell r="I1378">
            <v>2.1</v>
          </cell>
          <cell r="J1378">
            <v>0</v>
          </cell>
          <cell r="K1378">
            <v>0</v>
          </cell>
          <cell r="L1378">
            <v>0</v>
          </cell>
          <cell r="M1378">
            <v>0</v>
          </cell>
        </row>
        <row r="1379">
          <cell r="A1379" t="str">
            <v xml:space="preserve">Организация производства макаронных изделий на АО "Косон дон" </v>
          </cell>
          <cell r="B1379" t="str">
            <v>1 тонн/сут</v>
          </cell>
          <cell r="C1379" t="str">
            <v>2015 г.</v>
          </cell>
          <cell r="D1379" t="str">
            <v>не требуется</v>
          </cell>
          <cell r="E1379" t="str">
            <v>Всего</v>
          </cell>
          <cell r="F1379">
            <v>0.35</v>
          </cell>
          <cell r="G1379">
            <v>0.35</v>
          </cell>
          <cell r="H1379">
            <v>0.35</v>
          </cell>
          <cell r="O1379" t="str">
            <v xml:space="preserve">Требуется разработка ТЭО/бизнес-плана проекта </v>
          </cell>
          <cell r="P1379" t="str">
            <v>Постановления Президента Республики Узбекистан от 02.08.2013 г. №ПП-2017,от 17.11.2014 г. №ПП-2264</v>
          </cell>
        </row>
        <row r="1380">
          <cell r="E1380" t="str">
            <v>собственные средства</v>
          </cell>
          <cell r="F1380">
            <v>0.05</v>
          </cell>
          <cell r="G1380">
            <v>0.05</v>
          </cell>
          <cell r="H1380">
            <v>0.05</v>
          </cell>
        </row>
        <row r="1381">
          <cell r="E1381" t="str">
            <v>кредиты коммерческих банков</v>
          </cell>
          <cell r="F1381">
            <v>0.3</v>
          </cell>
          <cell r="G1381">
            <v>0.3</v>
          </cell>
          <cell r="H1381">
            <v>0.3</v>
          </cell>
        </row>
        <row r="1382">
          <cell r="A1382" t="str">
            <v xml:space="preserve">Организация цеха по производству вафель  АО "Околтиндонмахсулотлари" </v>
          </cell>
          <cell r="B1382" t="str">
            <v>2 тонн/сут</v>
          </cell>
          <cell r="C1382" t="str">
            <v>2015 г.</v>
          </cell>
          <cell r="D1382" t="str">
            <v>не требуется</v>
          </cell>
          <cell r="E1382" t="str">
            <v>Всего</v>
          </cell>
          <cell r="F1382">
            <v>0.2</v>
          </cell>
          <cell r="G1382">
            <v>0.2</v>
          </cell>
          <cell r="H1382">
            <v>0.2</v>
          </cell>
          <cell r="O1382" t="str">
            <v xml:space="preserve">Требуется разработка ТЭО/бизнес-плана проекта </v>
          </cell>
          <cell r="P1382" t="str">
            <v>Постановления Президента Республики Узбекистан от 17.11.2014 г. №ПП-2264Протокол Кабинета Министров от 08.10.2013 г . №01-02-4-15</v>
          </cell>
        </row>
        <row r="1383">
          <cell r="E1383" t="str">
            <v>собственные средства</v>
          </cell>
          <cell r="F1383">
            <v>0.05</v>
          </cell>
          <cell r="G1383">
            <v>0.05</v>
          </cell>
          <cell r="H1383">
            <v>0.05</v>
          </cell>
        </row>
        <row r="1384">
          <cell r="E1384" t="str">
            <v>кредиты коммерческих банков</v>
          </cell>
          <cell r="F1384">
            <v>0.15</v>
          </cell>
          <cell r="G1384">
            <v>0.15</v>
          </cell>
          <cell r="H1384">
            <v>0.15</v>
          </cell>
        </row>
        <row r="1385">
          <cell r="A1385" t="str">
            <v xml:space="preserve">Организация кондитерского цеха (Гурлен)   АО "Хоразмдонмаҳсулотлари" </v>
          </cell>
          <cell r="B1385" t="str">
            <v>1,5 тонн/сут</v>
          </cell>
          <cell r="C1385" t="str">
            <v>2015 г.</v>
          </cell>
          <cell r="D1385" t="str">
            <v>не требуется</v>
          </cell>
          <cell r="E1385" t="str">
            <v>Всего</v>
          </cell>
          <cell r="F1385">
            <v>0.2</v>
          </cell>
          <cell r="G1385">
            <v>0.2</v>
          </cell>
          <cell r="H1385">
            <v>0.2</v>
          </cell>
          <cell r="O1385" t="str">
            <v xml:space="preserve">Требуется разработка ТЭО/бизнес-плана проекта </v>
          </cell>
          <cell r="P1385" t="str">
            <v>Постановление Президента Республики Узбекистан от 22.11.2012 г. №ПП-1856,от 17.11.2014 г. №ПП-2264</v>
          </cell>
        </row>
        <row r="1386">
          <cell r="E1386" t="str">
            <v>собственные средства</v>
          </cell>
          <cell r="F1386">
            <v>0.05</v>
          </cell>
          <cell r="G1386">
            <v>0.05</v>
          </cell>
          <cell r="H1386">
            <v>0.05</v>
          </cell>
        </row>
        <row r="1387">
          <cell r="E1387" t="str">
            <v>кредиты коммерческих банков</v>
          </cell>
          <cell r="F1387">
            <v>0.15</v>
          </cell>
          <cell r="G1387">
            <v>0.15</v>
          </cell>
          <cell r="H1387">
            <v>0.15</v>
          </cell>
        </row>
        <row r="1388">
          <cell r="A1388" t="str">
            <v xml:space="preserve">Организация кондитерского цеха (Ургенч)  АО "Хоразмдонмаҳсулотлари" </v>
          </cell>
          <cell r="B1388" t="str">
            <v>1,5 тонн/сут</v>
          </cell>
          <cell r="C1388" t="str">
            <v>2015 г.</v>
          </cell>
          <cell r="D1388" t="str">
            <v>не требуется</v>
          </cell>
          <cell r="E1388" t="str">
            <v>Всего</v>
          </cell>
          <cell r="F1388">
            <v>0.2</v>
          </cell>
          <cell r="G1388">
            <v>0.2</v>
          </cell>
          <cell r="H1388">
            <v>0.2</v>
          </cell>
          <cell r="O1388" t="str">
            <v xml:space="preserve">Требуется разработка ТЭО/бизнес-плана проекта </v>
          </cell>
          <cell r="P1388" t="str">
            <v>Постановление Президента Республики Узбекистан от 22.11.2012 г. №ПП-1856,от 17.11.2014 г. №ПП-2264</v>
          </cell>
        </row>
        <row r="1389">
          <cell r="E1389" t="str">
            <v>собственные средства</v>
          </cell>
          <cell r="F1389">
            <v>0.05</v>
          </cell>
          <cell r="G1389">
            <v>0.05</v>
          </cell>
          <cell r="H1389">
            <v>0.05</v>
          </cell>
        </row>
        <row r="1390">
          <cell r="E1390" t="str">
            <v>кредиты коммерческих банков</v>
          </cell>
          <cell r="F1390">
            <v>0.15</v>
          </cell>
          <cell r="G1390">
            <v>0.15</v>
          </cell>
          <cell r="H1390">
            <v>0.15</v>
          </cell>
        </row>
        <row r="1391">
          <cell r="A1391" t="str">
            <v>Организация производства макаронных изделий АО "Хонкадонмахсулотлари"</v>
          </cell>
          <cell r="B1391" t="str">
            <v>1 тонн/сут</v>
          </cell>
          <cell r="C1391" t="str">
            <v>2015 г.</v>
          </cell>
          <cell r="D1391" t="str">
            <v>не требуется</v>
          </cell>
          <cell r="E1391" t="str">
            <v>Всего</v>
          </cell>
          <cell r="F1391">
            <v>0.25</v>
          </cell>
          <cell r="G1391">
            <v>0.25</v>
          </cell>
          <cell r="H1391">
            <v>0.25</v>
          </cell>
          <cell r="O1391" t="str">
            <v xml:space="preserve">Требуется разработка ТЭО/бизнес-плана проекта </v>
          </cell>
          <cell r="P1391" t="str">
            <v>Постановление Президента Республики Узбекистан от 22.11.2012 г. №ПП-1856,от 17.11.2014 г. №ПП-2264</v>
          </cell>
        </row>
        <row r="1392">
          <cell r="E1392" t="str">
            <v>собственные средства</v>
          </cell>
          <cell r="F1392">
            <v>0.05</v>
          </cell>
          <cell r="G1392">
            <v>0.05</v>
          </cell>
          <cell r="H1392">
            <v>0.05</v>
          </cell>
        </row>
        <row r="1393">
          <cell r="E1393" t="str">
            <v>кредиты коммерческих банков</v>
          </cell>
          <cell r="F1393">
            <v>0.2</v>
          </cell>
          <cell r="G1393">
            <v>0.2</v>
          </cell>
          <cell r="H1393">
            <v>0.2</v>
          </cell>
        </row>
        <row r="1394">
          <cell r="A1394" t="str">
            <v>АО "Околтиндонмахсулотлари" организация цеха по производству шоколад</v>
          </cell>
          <cell r="B1394" t="str">
            <v>5 тн/сут</v>
          </cell>
          <cell r="C1394" t="str">
            <v>2016 г.</v>
          </cell>
          <cell r="D1394" t="str">
            <v>не требуется</v>
          </cell>
          <cell r="E1394" t="str">
            <v>Всего</v>
          </cell>
          <cell r="F1394">
            <v>2.1</v>
          </cell>
          <cell r="G1394">
            <v>2.1</v>
          </cell>
          <cell r="H1394">
            <v>0</v>
          </cell>
          <cell r="I1394">
            <v>2.1</v>
          </cell>
          <cell r="O1394" t="str">
            <v xml:space="preserve">Требуется разработка ТЭО/бизнес-плана проекта </v>
          </cell>
          <cell r="P1394" t="str">
            <v>Протокол Кабинета Министров от 08.10.2013 г . №01-02-4-15</v>
          </cell>
        </row>
        <row r="1395">
          <cell r="E1395" t="str">
            <v>собственные средства</v>
          </cell>
          <cell r="F1395">
            <v>0.5</v>
          </cell>
          <cell r="G1395">
            <v>0.5</v>
          </cell>
          <cell r="I1395">
            <v>0.5</v>
          </cell>
        </row>
        <row r="1396">
          <cell r="E1396" t="str">
            <v>кредиты коммерческих банков</v>
          </cell>
          <cell r="F1396">
            <v>1.6</v>
          </cell>
          <cell r="G1396">
            <v>1.6</v>
          </cell>
          <cell r="I1396">
            <v>1.6</v>
          </cell>
        </row>
        <row r="1397">
          <cell r="A1397" t="str">
            <v>Создание новых мельничных мощностей на АО "Кашкадарёдонмахсулотлари"</v>
          </cell>
          <cell r="B1397" t="str">
            <v>100 тн/сут</v>
          </cell>
          <cell r="C1397" t="str">
            <v>2015 г.</v>
          </cell>
          <cell r="D1397" t="str">
            <v>не требуется</v>
          </cell>
          <cell r="E1397" t="str">
            <v>Всего</v>
          </cell>
          <cell r="F1397">
            <v>1.25</v>
          </cell>
          <cell r="G1397">
            <v>1.25</v>
          </cell>
          <cell r="H1397">
            <v>1.25</v>
          </cell>
          <cell r="I1397">
            <v>0</v>
          </cell>
          <cell r="O1397" t="str">
            <v xml:space="preserve">Требуется разработка ТЭО/бизнес-плана проекта </v>
          </cell>
          <cell r="P1397" t="str">
            <v>Постановления Президента Республики Узбекистан от 17.11.2014 г. №ПП-2264</v>
          </cell>
        </row>
        <row r="1398">
          <cell r="E1398" t="str">
            <v>собственные средства</v>
          </cell>
          <cell r="F1398">
            <v>0.09</v>
          </cell>
          <cell r="G1398">
            <v>0.09</v>
          </cell>
          <cell r="H1398">
            <v>0.09</v>
          </cell>
        </row>
        <row r="1399">
          <cell r="E1399" t="str">
            <v>кредиты коммерческих банков</v>
          </cell>
          <cell r="F1399">
            <v>1.1599999999999999</v>
          </cell>
          <cell r="G1399">
            <v>1.1599999999999999</v>
          </cell>
          <cell r="H1399">
            <v>1.1599999999999999</v>
          </cell>
        </row>
        <row r="1400">
          <cell r="A1400" t="str">
            <v>модернизация и реконструкция</v>
          </cell>
          <cell r="F1400">
            <v>98.440000000000012</v>
          </cell>
          <cell r="G1400">
            <v>98.440000000000012</v>
          </cell>
          <cell r="H1400">
            <v>15.94</v>
          </cell>
          <cell r="I1400">
            <v>17.47</v>
          </cell>
          <cell r="J1400">
            <v>14.28</v>
          </cell>
          <cell r="K1400">
            <v>17.95</v>
          </cell>
          <cell r="L1400">
            <v>13.379999999999999</v>
          </cell>
          <cell r="M1400">
            <v>19.420000000000002</v>
          </cell>
        </row>
        <row r="1401">
          <cell r="A1401" t="str">
            <v>Модернизация семяочистительного цеха   АО "Камаши дон"</v>
          </cell>
          <cell r="B1401" t="str">
            <v>200 тонн/сут</v>
          </cell>
          <cell r="C1401" t="str">
            <v>2015 г.</v>
          </cell>
          <cell r="D1401" t="str">
            <v>не требуется</v>
          </cell>
          <cell r="E1401" t="str">
            <v>Всего</v>
          </cell>
          <cell r="F1401">
            <v>0.60000000000000009</v>
          </cell>
          <cell r="G1401">
            <v>0.60000000000000009</v>
          </cell>
          <cell r="H1401">
            <v>0.60000000000000009</v>
          </cell>
          <cell r="O1401" t="str">
            <v xml:space="preserve">Требуется разработка ТЭО/бизнес-плана проекта </v>
          </cell>
          <cell r="P1401" t="str">
            <v>Постановления Президента Республики Узбекистан от 02.08.2013 г. №ПП-2017,от 17.11.2014 г. №ПП-2264</v>
          </cell>
        </row>
        <row r="1402">
          <cell r="E1402" t="str">
            <v>собственные средства</v>
          </cell>
          <cell r="F1402">
            <v>0.05</v>
          </cell>
          <cell r="G1402">
            <v>0.05</v>
          </cell>
          <cell r="H1402">
            <v>0.05</v>
          </cell>
        </row>
        <row r="1403">
          <cell r="E1403" t="str">
            <v>кредиты коммерческих банков</v>
          </cell>
          <cell r="F1403">
            <v>0.55000000000000004</v>
          </cell>
          <cell r="G1403">
            <v>0.55000000000000004</v>
          </cell>
          <cell r="H1403">
            <v>0.55000000000000004</v>
          </cell>
        </row>
        <row r="1404">
          <cell r="A1404" t="str">
            <v>Техническое перевооружение АО "Хонкадонмахсулотлари" за счет установки энергоэффективного оборудования на мельнице</v>
          </cell>
          <cell r="B1404" t="str">
            <v>500 тонн/сут</v>
          </cell>
          <cell r="C1404" t="str">
            <v>2015 г.</v>
          </cell>
          <cell r="D1404" t="str">
            <v>не требуется</v>
          </cell>
          <cell r="E1404" t="str">
            <v>Всего</v>
          </cell>
          <cell r="F1404">
            <v>6.5</v>
          </cell>
          <cell r="G1404">
            <v>6.5</v>
          </cell>
          <cell r="H1404">
            <v>6.5</v>
          </cell>
          <cell r="O1404" t="str">
            <v xml:space="preserve">Требуется разработка ТЭО/бизнес-плана проекта </v>
          </cell>
          <cell r="P1404" t="str">
            <v>Постановление Президента Республики Узбекистан от 22.11.2012 г. №ПП-1856,от 17.11.2014 г. №ПП-2264</v>
          </cell>
        </row>
        <row r="1405">
          <cell r="E1405" t="str">
            <v>собственные средства</v>
          </cell>
          <cell r="F1405">
            <v>1</v>
          </cell>
          <cell r="G1405">
            <v>1</v>
          </cell>
          <cell r="H1405">
            <v>1</v>
          </cell>
        </row>
        <row r="1406">
          <cell r="E1406" t="str">
            <v>кредиты коммерческих банков</v>
          </cell>
          <cell r="F1406">
            <v>5.5</v>
          </cell>
          <cell r="G1406">
            <v>5.5</v>
          </cell>
          <cell r="H1406">
            <v>5.5</v>
          </cell>
        </row>
        <row r="1407">
          <cell r="A1407" t="str">
            <v>Модернизация семяочистительного цеха    АО "Шовотдонмахсулотлари"</v>
          </cell>
          <cell r="B1407" t="str">
            <v>200 тонн/сут</v>
          </cell>
          <cell r="C1407" t="str">
            <v>2015 г.</v>
          </cell>
          <cell r="D1407" t="str">
            <v>не требуется</v>
          </cell>
          <cell r="E1407" t="str">
            <v>Всего</v>
          </cell>
          <cell r="F1407">
            <v>1.2</v>
          </cell>
          <cell r="G1407">
            <v>1.2</v>
          </cell>
          <cell r="H1407">
            <v>1.2</v>
          </cell>
          <cell r="O1407" t="str">
            <v xml:space="preserve">Требуется разработка ТЭО/бизнес-плана проекта </v>
          </cell>
          <cell r="P1407" t="str">
            <v>Постановление Президента Республики Узбекистан от 22.11.2012 г. №ПП-1856</v>
          </cell>
        </row>
        <row r="1408">
          <cell r="E1408" t="str">
            <v>собственные средства</v>
          </cell>
          <cell r="F1408">
            <v>0.2</v>
          </cell>
          <cell r="G1408">
            <v>0.2</v>
          </cell>
          <cell r="H1408">
            <v>0.2</v>
          </cell>
        </row>
        <row r="1409">
          <cell r="E1409" t="str">
            <v>кредиты коммерческих банков</v>
          </cell>
          <cell r="F1409">
            <v>1</v>
          </cell>
          <cell r="G1409">
            <v>1</v>
          </cell>
          <cell r="H1409">
            <v>1</v>
          </cell>
        </row>
        <row r="1410">
          <cell r="A1410" t="str">
            <v>Техническое перевооружение АО "Учкургондонмахсулотлари" за счет установки энергоэффективного оборудования на мельнице</v>
          </cell>
          <cell r="B1410" t="str">
            <v>300 тонн/сут</v>
          </cell>
          <cell r="C1410" t="str">
            <v>2015 г.</v>
          </cell>
          <cell r="D1410" t="str">
            <v>не требуется</v>
          </cell>
          <cell r="E1410" t="str">
            <v>Всего</v>
          </cell>
          <cell r="F1410">
            <v>2.9</v>
          </cell>
          <cell r="G1410">
            <v>2.9</v>
          </cell>
          <cell r="H1410">
            <v>2.9</v>
          </cell>
          <cell r="I1410">
            <v>0</v>
          </cell>
          <cell r="O1410" t="str">
            <v xml:space="preserve">Требуется разработка ТЭО/бизнес-плана проекта </v>
          </cell>
          <cell r="P1410" t="str">
            <v>Постановления Президента Республики Узбекистан от 17.11.2014 г. №ПП-2264</v>
          </cell>
        </row>
        <row r="1411">
          <cell r="E1411" t="str">
            <v>собственные средства</v>
          </cell>
          <cell r="F1411">
            <v>0.25</v>
          </cell>
          <cell r="G1411">
            <v>0.25</v>
          </cell>
          <cell r="H1411">
            <v>0.25</v>
          </cell>
        </row>
        <row r="1412">
          <cell r="E1412" t="str">
            <v>кредиты коммерческих банков</v>
          </cell>
          <cell r="F1412">
            <v>2.65</v>
          </cell>
          <cell r="G1412">
            <v>2.65</v>
          </cell>
          <cell r="H1412">
            <v>2.65</v>
          </cell>
        </row>
        <row r="1413">
          <cell r="A1413" t="str">
            <v>Техническое перевооружение АО "Бухородонмахсулотлари"за счет установки энергоэффективного оборудования на мельнице</v>
          </cell>
          <cell r="B1413" t="str">
            <v>275 тн/сут</v>
          </cell>
          <cell r="C1413" t="str">
            <v>2016 г.</v>
          </cell>
          <cell r="D1413" t="str">
            <v>не требуется</v>
          </cell>
          <cell r="E1413" t="str">
            <v>Всего</v>
          </cell>
          <cell r="F1413">
            <v>4.5999999999999996</v>
          </cell>
          <cell r="G1413">
            <v>4.5999999999999996</v>
          </cell>
          <cell r="H1413">
            <v>0</v>
          </cell>
          <cell r="I1413">
            <v>4.5999999999999996</v>
          </cell>
          <cell r="O1413" t="str">
            <v xml:space="preserve">Требуется разработка ТЭО/бизнес-плана проекта </v>
          </cell>
          <cell r="P1413" t="str">
            <v>Письмо АК "Уздонмахсулот" от __.__.____ г. №_________</v>
          </cell>
        </row>
        <row r="1414">
          <cell r="E1414" t="str">
            <v>собственные средства</v>
          </cell>
          <cell r="F1414">
            <v>0.75</v>
          </cell>
          <cell r="G1414">
            <v>0.75</v>
          </cell>
          <cell r="I1414">
            <v>0.75</v>
          </cell>
        </row>
        <row r="1415">
          <cell r="E1415" t="str">
            <v>кредиты коммерческих банков</v>
          </cell>
          <cell r="F1415">
            <v>3.85</v>
          </cell>
          <cell r="G1415">
            <v>3.85</v>
          </cell>
          <cell r="I1415">
            <v>3.85</v>
          </cell>
        </row>
        <row r="1416">
          <cell r="A1416" t="str">
            <v>Техническое перевооружение АО "Самаркандонмахсулотлари"за счет установки энергоэффективного оборудования на мельнице</v>
          </cell>
          <cell r="B1416" t="str">
            <v>300 тн/сут</v>
          </cell>
          <cell r="C1416" t="str">
            <v>2017 г.</v>
          </cell>
          <cell r="D1416" t="str">
            <v>не требуется</v>
          </cell>
          <cell r="E1416" t="str">
            <v>Всего</v>
          </cell>
          <cell r="F1416">
            <v>5.25</v>
          </cell>
          <cell r="G1416">
            <v>5.25</v>
          </cell>
          <cell r="H1416">
            <v>0</v>
          </cell>
          <cell r="I1416">
            <v>0</v>
          </cell>
          <cell r="J1416">
            <v>5.25</v>
          </cell>
          <cell r="O1416" t="str">
            <v xml:space="preserve">Требуется разработка ТЭО/бизнес-плана проекта </v>
          </cell>
          <cell r="P1416" t="str">
            <v>Письмо АК "Уздонмахсулот" от __.__.____ г. №_________</v>
          </cell>
        </row>
        <row r="1417">
          <cell r="E1417" t="str">
            <v>собственные средства</v>
          </cell>
          <cell r="F1417">
            <v>1.05</v>
          </cell>
          <cell r="G1417">
            <v>1.05</v>
          </cell>
          <cell r="J1417">
            <v>1.05</v>
          </cell>
        </row>
        <row r="1418">
          <cell r="E1418" t="str">
            <v>кредиты коммерческих банков</v>
          </cell>
          <cell r="F1418">
            <v>4.2</v>
          </cell>
          <cell r="G1418">
            <v>4.2</v>
          </cell>
          <cell r="J1418">
            <v>4.2</v>
          </cell>
        </row>
        <row r="1419">
          <cell r="A1419" t="str">
            <v>Техническое перевооружение АО "Дуне-М"за счет установки энергоэффективного оборудования на мельнице</v>
          </cell>
          <cell r="B1419" t="str">
            <v>500 тн/сут</v>
          </cell>
          <cell r="C1419" t="str">
            <v>2018 г.</v>
          </cell>
          <cell r="D1419" t="str">
            <v>не требуется</v>
          </cell>
          <cell r="E1419" t="str">
            <v>Всего</v>
          </cell>
          <cell r="F1419">
            <v>6.6</v>
          </cell>
          <cell r="G1419">
            <v>6.6</v>
          </cell>
          <cell r="H1419">
            <v>0</v>
          </cell>
          <cell r="I1419">
            <v>0</v>
          </cell>
          <cell r="J1419">
            <v>0</v>
          </cell>
          <cell r="K1419">
            <v>6.6</v>
          </cell>
          <cell r="O1419" t="str">
            <v xml:space="preserve">Требуется разработка ТЭО/бизнес-плана проекта </v>
          </cell>
          <cell r="P1419" t="str">
            <v>Письмо АК "Уздонмахсулот" от __.__.____ г. №_________</v>
          </cell>
        </row>
        <row r="1420">
          <cell r="E1420" t="str">
            <v>собственные средства</v>
          </cell>
          <cell r="F1420">
            <v>1.3</v>
          </cell>
          <cell r="G1420">
            <v>1.3</v>
          </cell>
          <cell r="K1420">
            <v>1.3</v>
          </cell>
        </row>
        <row r="1421">
          <cell r="E1421" t="str">
            <v>кредиты коммерческих банков</v>
          </cell>
          <cell r="F1421">
            <v>5.3</v>
          </cell>
          <cell r="G1421">
            <v>5.3</v>
          </cell>
          <cell r="K1421">
            <v>5.3</v>
          </cell>
        </row>
        <row r="1422">
          <cell r="A1422" t="str">
            <v>Техническое перевооружение АО "Навоийдонмахсулотлари"за счет установки энергоэффективного оборудования на мельнице №2</v>
          </cell>
          <cell r="B1422" t="str">
            <v>265 тн/сут</v>
          </cell>
          <cell r="C1422" t="str">
            <v>2016 г.</v>
          </cell>
          <cell r="D1422" t="str">
            <v>не требуется</v>
          </cell>
          <cell r="E1422" t="str">
            <v>Всего</v>
          </cell>
          <cell r="F1422">
            <v>4.37</v>
          </cell>
          <cell r="G1422">
            <v>4.37</v>
          </cell>
          <cell r="H1422">
            <v>0</v>
          </cell>
          <cell r="I1422">
            <v>4.37</v>
          </cell>
          <cell r="J1422">
            <v>0</v>
          </cell>
          <cell r="O1422" t="str">
            <v xml:space="preserve">Требуется разработка ТЭО/бизнес-плана проекта </v>
          </cell>
          <cell r="P1422" t="str">
            <v>Письмо АК "Уздонмахсулот" от __.__.____ г. №_________</v>
          </cell>
        </row>
        <row r="1423">
          <cell r="E1423" t="str">
            <v>собственные средства</v>
          </cell>
          <cell r="F1423">
            <v>0.65</v>
          </cell>
          <cell r="G1423">
            <v>0.65</v>
          </cell>
          <cell r="I1423">
            <v>0.65</v>
          </cell>
        </row>
        <row r="1424">
          <cell r="E1424" t="str">
            <v>кредиты коммерческих банков</v>
          </cell>
          <cell r="F1424">
            <v>3.72</v>
          </cell>
          <cell r="G1424">
            <v>3.72</v>
          </cell>
          <cell r="I1424">
            <v>3.72</v>
          </cell>
        </row>
        <row r="1425">
          <cell r="A1425" t="str">
            <v>Техническое перевооружение АО "Жомбойдонмахсулотлари"за счет установки энергоэффективного оборудования на мельнице</v>
          </cell>
          <cell r="B1425" t="str">
            <v>500 тн/сут</v>
          </cell>
          <cell r="C1425" t="str">
            <v>2018 г.</v>
          </cell>
          <cell r="D1425" t="str">
            <v>не требуется</v>
          </cell>
          <cell r="E1425" t="str">
            <v>Всего</v>
          </cell>
          <cell r="F1425">
            <v>6.6</v>
          </cell>
          <cell r="G1425">
            <v>6.6</v>
          </cell>
          <cell r="H1425">
            <v>0</v>
          </cell>
          <cell r="I1425">
            <v>0</v>
          </cell>
          <cell r="J1425">
            <v>0</v>
          </cell>
          <cell r="K1425">
            <v>6.6</v>
          </cell>
          <cell r="O1425" t="str">
            <v xml:space="preserve">Требуется разработка ТЭО/бизнес-плана проекта </v>
          </cell>
          <cell r="P1425" t="str">
            <v>Письмо АК "Уздонмахсулот" от __.__.____ г. №_________</v>
          </cell>
        </row>
        <row r="1426">
          <cell r="E1426" t="str">
            <v>собственные средства</v>
          </cell>
          <cell r="F1426">
            <v>1.3</v>
          </cell>
          <cell r="G1426">
            <v>1.3</v>
          </cell>
          <cell r="K1426">
            <v>1.3</v>
          </cell>
        </row>
        <row r="1427">
          <cell r="E1427" t="str">
            <v>кредиты коммерческих банков</v>
          </cell>
          <cell r="F1427">
            <v>5.3</v>
          </cell>
          <cell r="G1427">
            <v>5.3</v>
          </cell>
          <cell r="K1427">
            <v>5.3</v>
          </cell>
        </row>
        <row r="1428">
          <cell r="A1428" t="str">
            <v>Техническое перевооружение АО "Охангарон дон"за счет установки энергоэффективного оборудования на мельнице №2</v>
          </cell>
          <cell r="B1428" t="str">
            <v>250 тн/сут</v>
          </cell>
          <cell r="C1428" t="str">
            <v>2015 г.</v>
          </cell>
          <cell r="D1428" t="str">
            <v>не требуется</v>
          </cell>
          <cell r="E1428" t="str">
            <v>Всего</v>
          </cell>
          <cell r="F1428">
            <v>4.74</v>
          </cell>
          <cell r="G1428">
            <v>4.74</v>
          </cell>
          <cell r="H1428">
            <v>4.74</v>
          </cell>
          <cell r="I1428">
            <v>0</v>
          </cell>
          <cell r="J1428">
            <v>0</v>
          </cell>
          <cell r="K1428">
            <v>0</v>
          </cell>
          <cell r="O1428" t="str">
            <v xml:space="preserve">Требуется разработка ТЭО/бизнес-плана проекта </v>
          </cell>
          <cell r="P1428" t="str">
            <v>Постановления Президента Республики Узбекистан от 17.11.2014 г. №ПП-2264</v>
          </cell>
        </row>
        <row r="1429">
          <cell r="E1429" t="str">
            <v>собственные средства</v>
          </cell>
          <cell r="F1429">
            <v>1</v>
          </cell>
          <cell r="G1429">
            <v>1</v>
          </cell>
          <cell r="H1429">
            <v>1</v>
          </cell>
        </row>
        <row r="1430">
          <cell r="E1430" t="str">
            <v>кредиты коммерческих банков</v>
          </cell>
          <cell r="F1430">
            <v>3.74</v>
          </cell>
          <cell r="G1430">
            <v>3.74</v>
          </cell>
          <cell r="H1430">
            <v>3.74</v>
          </cell>
        </row>
        <row r="1431">
          <cell r="A1431" t="str">
            <v>Техническое перевооружение АО "Кувадонмахсулотлари"за счет установки энергоэффективного оборудования на мельнице</v>
          </cell>
          <cell r="B1431" t="str">
            <v>150 тн/сут</v>
          </cell>
          <cell r="C1431" t="str">
            <v>2018 г.</v>
          </cell>
          <cell r="D1431" t="str">
            <v>не требуется</v>
          </cell>
          <cell r="E1431" t="str">
            <v>Всего</v>
          </cell>
          <cell r="F1431">
            <v>4.75</v>
          </cell>
          <cell r="G1431">
            <v>4.75</v>
          </cell>
          <cell r="H1431">
            <v>0</v>
          </cell>
          <cell r="K1431">
            <v>4.75</v>
          </cell>
          <cell r="O1431" t="str">
            <v xml:space="preserve">Требуется разработка ТЭО/бизнес-плана проекта </v>
          </cell>
          <cell r="P1431" t="str">
            <v>Письмо АК "Уздонмахсулот" от __.__.____ г. №_________</v>
          </cell>
        </row>
        <row r="1432">
          <cell r="E1432" t="str">
            <v>собственные средства</v>
          </cell>
          <cell r="F1432">
            <v>0.95</v>
          </cell>
          <cell r="G1432">
            <v>0.95</v>
          </cell>
          <cell r="K1432">
            <v>0.95</v>
          </cell>
        </row>
        <row r="1433">
          <cell r="E1433" t="str">
            <v>кредиты коммерческих банков</v>
          </cell>
          <cell r="F1433">
            <v>3.8</v>
          </cell>
          <cell r="G1433">
            <v>3.8</v>
          </cell>
          <cell r="K1433">
            <v>3.8</v>
          </cell>
        </row>
        <row r="1434">
          <cell r="A1434" t="str">
            <v>Техническое перевооружение АО "Намангандонмахсулотлари"за счет установки энергоэффективного оборудования на мельнице</v>
          </cell>
          <cell r="B1434" t="str">
            <v>250 тн/сут</v>
          </cell>
          <cell r="C1434" t="str">
            <v>2019 г.</v>
          </cell>
          <cell r="D1434" t="str">
            <v>не требуется</v>
          </cell>
          <cell r="E1434" t="str">
            <v>Всего</v>
          </cell>
          <cell r="F1434">
            <v>5</v>
          </cell>
          <cell r="G1434">
            <v>5</v>
          </cell>
          <cell r="H1434">
            <v>0</v>
          </cell>
          <cell r="I1434">
            <v>0</v>
          </cell>
          <cell r="J1434">
            <v>0</v>
          </cell>
          <cell r="K1434">
            <v>0</v>
          </cell>
          <cell r="L1434">
            <v>5</v>
          </cell>
          <cell r="O1434" t="str">
            <v xml:space="preserve">Требуется разработка ТЭО/бизнес-плана проекта </v>
          </cell>
          <cell r="P1434" t="str">
            <v>Письмо АК "Уздонмахсулот" от __.__.____ г. №_________</v>
          </cell>
        </row>
        <row r="1435">
          <cell r="E1435" t="str">
            <v>собственные средства</v>
          </cell>
          <cell r="F1435">
            <v>1</v>
          </cell>
          <cell r="G1435">
            <v>1</v>
          </cell>
          <cell r="L1435">
            <v>1</v>
          </cell>
        </row>
        <row r="1436">
          <cell r="E1436" t="str">
            <v>кредиты коммерческих банков</v>
          </cell>
          <cell r="F1436">
            <v>4</v>
          </cell>
          <cell r="G1436">
            <v>4</v>
          </cell>
          <cell r="L1436">
            <v>4</v>
          </cell>
        </row>
        <row r="1437">
          <cell r="A1437" t="str">
            <v>Техническое перевооружение АО "Фаргонадонмахсулотлари"за счет установки энергоэффективного оборудования на мельнице</v>
          </cell>
          <cell r="B1437" t="str">
            <v>180 тн/сут</v>
          </cell>
          <cell r="C1437" t="str">
            <v>2019 г.</v>
          </cell>
          <cell r="D1437" t="str">
            <v>не требуется</v>
          </cell>
          <cell r="E1437" t="str">
            <v>Всего</v>
          </cell>
          <cell r="F1437">
            <v>4.75</v>
          </cell>
          <cell r="G1437">
            <v>4.75</v>
          </cell>
          <cell r="H1437">
            <v>0</v>
          </cell>
          <cell r="I1437">
            <v>0</v>
          </cell>
          <cell r="J1437">
            <v>0</v>
          </cell>
          <cell r="K1437">
            <v>0</v>
          </cell>
          <cell r="L1437">
            <v>4.75</v>
          </cell>
          <cell r="O1437" t="str">
            <v xml:space="preserve">Требуется разработка ТЭО/бизнес-плана проекта </v>
          </cell>
          <cell r="P1437" t="str">
            <v>Письмо АК "Уздонмахсулот" от __.__.____ г. №_________</v>
          </cell>
        </row>
        <row r="1438">
          <cell r="E1438" t="str">
            <v>собственные средства</v>
          </cell>
          <cell r="F1438">
            <v>0.95</v>
          </cell>
          <cell r="G1438">
            <v>0.95</v>
          </cell>
          <cell r="L1438">
            <v>0.95</v>
          </cell>
        </row>
        <row r="1439">
          <cell r="E1439" t="str">
            <v>кредиты коммерческих банков</v>
          </cell>
          <cell r="F1439">
            <v>3.8</v>
          </cell>
          <cell r="G1439">
            <v>3.8</v>
          </cell>
          <cell r="L1439">
            <v>3.8</v>
          </cell>
        </row>
        <row r="1440">
          <cell r="A1440" t="str">
            <v>Техническое перевооружение АО "Шовотдонадонмахсулотлари"за счет установки энергоэффективного оборудования на мельнице</v>
          </cell>
          <cell r="B1440" t="str">
            <v>100 тн/сут</v>
          </cell>
          <cell r="C1440" t="str">
            <v>2019 г.</v>
          </cell>
          <cell r="D1440" t="str">
            <v>не требуется</v>
          </cell>
          <cell r="E1440" t="str">
            <v>Всего</v>
          </cell>
          <cell r="F1440">
            <v>3.63</v>
          </cell>
          <cell r="G1440">
            <v>3.63</v>
          </cell>
          <cell r="H1440">
            <v>0</v>
          </cell>
          <cell r="I1440">
            <v>0</v>
          </cell>
          <cell r="J1440">
            <v>0</v>
          </cell>
          <cell r="K1440">
            <v>0</v>
          </cell>
          <cell r="L1440">
            <v>3.63</v>
          </cell>
          <cell r="O1440" t="str">
            <v xml:space="preserve">Требуется разработка ТЭО/бизнес-плана проекта </v>
          </cell>
          <cell r="P1440" t="str">
            <v>Письмо АК "Уздонмахсулот" от __.__.____ г. №_________</v>
          </cell>
        </row>
        <row r="1441">
          <cell r="E1441" t="str">
            <v>собственные средства</v>
          </cell>
          <cell r="F1441">
            <v>0.73</v>
          </cell>
          <cell r="G1441">
            <v>0.73</v>
          </cell>
          <cell r="L1441">
            <v>0.73</v>
          </cell>
        </row>
        <row r="1442">
          <cell r="E1442" t="str">
            <v>кредиты коммерческих банков</v>
          </cell>
          <cell r="F1442">
            <v>2.9</v>
          </cell>
          <cell r="G1442">
            <v>2.9</v>
          </cell>
          <cell r="L1442">
            <v>2.9</v>
          </cell>
        </row>
        <row r="1443">
          <cell r="A1443" t="str">
            <v>Техническое перевооружениеАО "Боғдоддонмаҳсулотлари" модернизация и техперевооружение мельницы</v>
          </cell>
          <cell r="B1443" t="str">
            <v>250 тн/сут</v>
          </cell>
          <cell r="C1443" t="str">
            <v>2020 г.</v>
          </cell>
          <cell r="D1443" t="str">
            <v>не требуется</v>
          </cell>
          <cell r="E1443" t="str">
            <v>Всего</v>
          </cell>
          <cell r="F1443">
            <v>4.8000000000000007</v>
          </cell>
          <cell r="G1443">
            <v>4.8000000000000007</v>
          </cell>
          <cell r="H1443">
            <v>0</v>
          </cell>
          <cell r="I1443">
            <v>0</v>
          </cell>
          <cell r="J1443">
            <v>0</v>
          </cell>
          <cell r="K1443">
            <v>0</v>
          </cell>
          <cell r="L1443">
            <v>0</v>
          </cell>
          <cell r="M1443">
            <v>4.8000000000000007</v>
          </cell>
          <cell r="O1443" t="str">
            <v xml:space="preserve">Требуется разработка ТЭО/бизнес-плана проекта </v>
          </cell>
          <cell r="P1443" t="str">
            <v>Письмо АК "Уздонмахсулот" от __.__.____ г. №_________</v>
          </cell>
        </row>
        <row r="1444">
          <cell r="E1444" t="str">
            <v>собственные средства</v>
          </cell>
          <cell r="F1444">
            <v>1.1000000000000001</v>
          </cell>
          <cell r="G1444">
            <v>1.1000000000000001</v>
          </cell>
          <cell r="M1444">
            <v>1.1000000000000001</v>
          </cell>
        </row>
        <row r="1445">
          <cell r="E1445" t="str">
            <v>кредиты коммерческих банков</v>
          </cell>
          <cell r="F1445">
            <v>3.7</v>
          </cell>
          <cell r="G1445">
            <v>3.7</v>
          </cell>
          <cell r="M1445">
            <v>3.7</v>
          </cell>
        </row>
        <row r="1446">
          <cell r="A1446" t="str">
            <v>Техническое перевооружение АО "Кунгирот ун заводи"за счет установки энергоэффективного оборудования на мельнице</v>
          </cell>
          <cell r="B1446" t="str">
            <v>130 тн/сут</v>
          </cell>
          <cell r="C1446" t="str">
            <v>2016 г.</v>
          </cell>
          <cell r="D1446" t="str">
            <v>не требуется</v>
          </cell>
          <cell r="E1446" t="str">
            <v>Всего</v>
          </cell>
          <cell r="F1446">
            <v>2.8</v>
          </cell>
          <cell r="G1446">
            <v>2.8</v>
          </cell>
          <cell r="H1446">
            <v>0</v>
          </cell>
          <cell r="I1446">
            <v>2.8</v>
          </cell>
          <cell r="J1446">
            <v>0</v>
          </cell>
          <cell r="K1446">
            <v>0</v>
          </cell>
          <cell r="L1446">
            <v>0</v>
          </cell>
          <cell r="M1446">
            <v>0</v>
          </cell>
          <cell r="O1446" t="str">
            <v xml:space="preserve">Требуется разработка ТЭО/бизнес-плана проекта </v>
          </cell>
          <cell r="P1446" t="str">
            <v>Письмо АК "Уздонмахсулот" от __.__.____ г. №_________</v>
          </cell>
        </row>
        <row r="1447">
          <cell r="E1447" t="str">
            <v>собственные средства</v>
          </cell>
          <cell r="F1447">
            <v>0.4</v>
          </cell>
          <cell r="G1447">
            <v>0.4</v>
          </cell>
          <cell r="I1447">
            <v>0.4</v>
          </cell>
        </row>
        <row r="1448">
          <cell r="E1448" t="str">
            <v>кредиты коммерческих банков</v>
          </cell>
          <cell r="F1448">
            <v>2.4</v>
          </cell>
          <cell r="G1448">
            <v>2.4</v>
          </cell>
          <cell r="I1448">
            <v>2.4</v>
          </cell>
        </row>
        <row r="1449">
          <cell r="A1449" t="str">
            <v>Техническое перевооружение АО "Кургонтепадонмахсулотлари"за счет установки энергоэффективного оборудования на мельнице</v>
          </cell>
          <cell r="B1449" t="str">
            <v>500 тн/сут</v>
          </cell>
          <cell r="C1449" t="str">
            <v>2016 г.</v>
          </cell>
          <cell r="D1449" t="str">
            <v>не требуется</v>
          </cell>
          <cell r="E1449" t="str">
            <v>Всего</v>
          </cell>
          <cell r="F1449">
            <v>5.7</v>
          </cell>
          <cell r="G1449">
            <v>5.7</v>
          </cell>
          <cell r="H1449">
            <v>0</v>
          </cell>
          <cell r="I1449">
            <v>5.7</v>
          </cell>
          <cell r="J1449">
            <v>0</v>
          </cell>
          <cell r="K1449">
            <v>0</v>
          </cell>
          <cell r="L1449">
            <v>0</v>
          </cell>
          <cell r="M1449">
            <v>0</v>
          </cell>
          <cell r="O1449" t="str">
            <v xml:space="preserve">Требуется разработка ТЭО/бизнес-плана проекта </v>
          </cell>
          <cell r="P1449" t="str">
            <v>Письмо АК "Уздонмахсулот" от __.__.____ г. №_________</v>
          </cell>
        </row>
        <row r="1450">
          <cell r="E1450" t="str">
            <v>собственные средства</v>
          </cell>
          <cell r="F1450">
            <v>1</v>
          </cell>
          <cell r="G1450">
            <v>1</v>
          </cell>
          <cell r="I1450">
            <v>1</v>
          </cell>
        </row>
        <row r="1451">
          <cell r="E1451" t="str">
            <v>ФРРУз</v>
          </cell>
          <cell r="F1451">
            <v>4.7</v>
          </cell>
          <cell r="G1451">
            <v>4.7</v>
          </cell>
          <cell r="I1451">
            <v>4.7</v>
          </cell>
        </row>
        <row r="1452">
          <cell r="A1452" t="str">
            <v xml:space="preserve">Техническое перевооружение филиал "Нукус ун"за счет установки энергоэффективного оборудования на мельнице  </v>
          </cell>
          <cell r="B1452" t="str">
            <v>130 тн/сут</v>
          </cell>
          <cell r="C1452" t="str">
            <v>2017 г.</v>
          </cell>
          <cell r="D1452" t="str">
            <v>не требуется</v>
          </cell>
          <cell r="E1452" t="str">
            <v>Всего</v>
          </cell>
          <cell r="F1452">
            <v>3.25</v>
          </cell>
          <cell r="G1452">
            <v>3.25</v>
          </cell>
          <cell r="H1452">
            <v>0</v>
          </cell>
          <cell r="I1452">
            <v>0</v>
          </cell>
          <cell r="J1452">
            <v>3.25</v>
          </cell>
          <cell r="K1452">
            <v>0</v>
          </cell>
          <cell r="L1452">
            <v>0</v>
          </cell>
          <cell r="M1452">
            <v>0</v>
          </cell>
          <cell r="O1452" t="str">
            <v xml:space="preserve">Требуется разработка ТЭО/бизнес-плана проекта </v>
          </cell>
          <cell r="P1452" t="str">
            <v>Письмо АК "Уздонмахсулот" от __.__.____ г. №_________</v>
          </cell>
        </row>
        <row r="1453">
          <cell r="E1453" t="str">
            <v>собственные средства</v>
          </cell>
          <cell r="F1453">
            <v>0.65</v>
          </cell>
          <cell r="G1453">
            <v>0.65</v>
          </cell>
          <cell r="J1453">
            <v>0.65</v>
          </cell>
        </row>
        <row r="1454">
          <cell r="E1454" t="str">
            <v>ФРРУз</v>
          </cell>
          <cell r="F1454">
            <v>2.6</v>
          </cell>
          <cell r="G1454">
            <v>2.6</v>
          </cell>
          <cell r="J1454">
            <v>2.6</v>
          </cell>
        </row>
        <row r="1455">
          <cell r="A1455" t="str">
            <v>Техническое перевооружение АО "Галла-Алтег" за счет установки энергоэффективного оборудования на мельнице</v>
          </cell>
          <cell r="B1455" t="str">
            <v>580 тн/сут</v>
          </cell>
          <cell r="C1455" t="str">
            <v>2017 г.</v>
          </cell>
          <cell r="D1455" t="str">
            <v>не требуется</v>
          </cell>
          <cell r="E1455" t="str">
            <v>Всего</v>
          </cell>
          <cell r="F1455">
            <v>4.2700000000000005</v>
          </cell>
          <cell r="G1455">
            <v>4.2700000000000005</v>
          </cell>
          <cell r="H1455">
            <v>0</v>
          </cell>
          <cell r="I1455">
            <v>0</v>
          </cell>
          <cell r="J1455">
            <v>4.2700000000000005</v>
          </cell>
          <cell r="K1455">
            <v>0</v>
          </cell>
          <cell r="L1455">
            <v>0</v>
          </cell>
          <cell r="M1455">
            <v>0</v>
          </cell>
          <cell r="O1455" t="str">
            <v xml:space="preserve">Требуется разработка ТЭО/бизнес-плана проекта </v>
          </cell>
          <cell r="P1455" t="str">
            <v>Письмо АК "Уздонмахсулот" от __.__.____ г. №_________</v>
          </cell>
        </row>
        <row r="1456">
          <cell r="E1456" t="str">
            <v>собственные средства</v>
          </cell>
          <cell r="F1456">
            <v>0.56999999999999995</v>
          </cell>
          <cell r="G1456">
            <v>0.56999999999999995</v>
          </cell>
          <cell r="J1456">
            <v>0.56999999999999995</v>
          </cell>
        </row>
        <row r="1457">
          <cell r="E1457" t="str">
            <v>ФРРУз</v>
          </cell>
          <cell r="F1457">
            <v>3.7</v>
          </cell>
          <cell r="G1457">
            <v>3.7</v>
          </cell>
          <cell r="J1457">
            <v>3.7</v>
          </cell>
        </row>
        <row r="1458">
          <cell r="A1458" t="str">
            <v>Техническое перевооружение филиал "Бекобод ун заводи" за счет установки энергоэффективного оборудования на мельнице</v>
          </cell>
          <cell r="B1458" t="str">
            <v>50 тн/сут</v>
          </cell>
          <cell r="C1458" t="str">
            <v>2017 г.</v>
          </cell>
          <cell r="D1458" t="str">
            <v>не требуется</v>
          </cell>
          <cell r="E1458" t="str">
            <v>Всего</v>
          </cell>
          <cell r="F1458">
            <v>1.51</v>
          </cell>
          <cell r="G1458">
            <v>1.51</v>
          </cell>
          <cell r="H1458">
            <v>0</v>
          </cell>
          <cell r="I1458">
            <v>0</v>
          </cell>
          <cell r="J1458">
            <v>1.51</v>
          </cell>
          <cell r="K1458">
            <v>0</v>
          </cell>
          <cell r="L1458">
            <v>0</v>
          </cell>
          <cell r="M1458">
            <v>0</v>
          </cell>
          <cell r="O1458" t="str">
            <v xml:space="preserve">Требуется разработка ТЭО/бизнес-плана проекта </v>
          </cell>
          <cell r="P1458" t="str">
            <v>Письмо АК "Уздонмахсулот" от __.__.____ г. №_________</v>
          </cell>
        </row>
        <row r="1459">
          <cell r="E1459" t="str">
            <v>собственные средства</v>
          </cell>
          <cell r="F1459">
            <v>0.31</v>
          </cell>
          <cell r="G1459">
            <v>0.31</v>
          </cell>
          <cell r="J1459">
            <v>0.31</v>
          </cell>
        </row>
        <row r="1460">
          <cell r="E1460" t="str">
            <v>ФРРУз</v>
          </cell>
          <cell r="F1460">
            <v>1.2</v>
          </cell>
          <cell r="G1460">
            <v>1.2</v>
          </cell>
          <cell r="J1460">
            <v>1.2</v>
          </cell>
        </row>
        <row r="1461">
          <cell r="A1461" t="str">
            <v>Техническое перевооружение АО "Дон халк ризки"за счет установки энергоэффективного оборудования на мельнице</v>
          </cell>
          <cell r="B1461" t="str">
            <v>150 тн/сут</v>
          </cell>
          <cell r="C1461" t="str">
            <v>2020 г.</v>
          </cell>
          <cell r="D1461" t="str">
            <v>не требуется</v>
          </cell>
          <cell r="E1461" t="str">
            <v>Всего</v>
          </cell>
          <cell r="F1461">
            <v>4.13</v>
          </cell>
          <cell r="G1461">
            <v>4.13</v>
          </cell>
          <cell r="H1461">
            <v>0</v>
          </cell>
          <cell r="I1461">
            <v>0</v>
          </cell>
          <cell r="J1461">
            <v>0</v>
          </cell>
          <cell r="K1461">
            <v>0</v>
          </cell>
          <cell r="L1461">
            <v>0</v>
          </cell>
          <cell r="M1461">
            <v>4.13</v>
          </cell>
          <cell r="O1461" t="str">
            <v xml:space="preserve">Требуется разработка ТЭО/бизнес-плана проекта </v>
          </cell>
          <cell r="P1461" t="str">
            <v>Письмо АК "Уздонмахсулот" от __.__.____ г. №_________</v>
          </cell>
        </row>
        <row r="1462">
          <cell r="E1462" t="str">
            <v>собственные средства</v>
          </cell>
          <cell r="F1462">
            <v>0.83</v>
          </cell>
          <cell r="G1462">
            <v>0.83</v>
          </cell>
          <cell r="M1462">
            <v>0.83</v>
          </cell>
        </row>
        <row r="1463">
          <cell r="E1463" t="str">
            <v>ФРРУз</v>
          </cell>
          <cell r="F1463">
            <v>3.3</v>
          </cell>
          <cell r="G1463">
            <v>3.3</v>
          </cell>
          <cell r="M1463">
            <v>3.3</v>
          </cell>
        </row>
        <row r="1464">
          <cell r="A1464" t="str">
            <v>Техническое перевооружение филиал "Алпомиш ун"за счет установки энергоэффективного оборудования на мельнице</v>
          </cell>
          <cell r="B1464" t="str">
            <v>150 тн/сут</v>
          </cell>
          <cell r="C1464" t="str">
            <v>2020 г.</v>
          </cell>
          <cell r="D1464" t="str">
            <v>не требуется</v>
          </cell>
          <cell r="E1464" t="str">
            <v>Всего</v>
          </cell>
          <cell r="F1464">
            <v>4.12</v>
          </cell>
          <cell r="G1464">
            <v>4.12</v>
          </cell>
          <cell r="H1464">
            <v>0</v>
          </cell>
          <cell r="I1464">
            <v>0</v>
          </cell>
          <cell r="J1464">
            <v>0</v>
          </cell>
          <cell r="K1464">
            <v>0</v>
          </cell>
          <cell r="L1464">
            <v>0</v>
          </cell>
          <cell r="M1464">
            <v>4.12</v>
          </cell>
          <cell r="O1464" t="str">
            <v xml:space="preserve">Требуется разработка ТЭО/бизнес-плана проекта </v>
          </cell>
          <cell r="P1464" t="str">
            <v>Письмо АК "Уздонмахсулот" от __.__.____ г. №_________</v>
          </cell>
        </row>
        <row r="1465">
          <cell r="E1465" t="str">
            <v>собственные средства</v>
          </cell>
          <cell r="F1465">
            <v>0.82</v>
          </cell>
          <cell r="G1465">
            <v>0.82</v>
          </cell>
          <cell r="M1465">
            <v>0.82</v>
          </cell>
        </row>
        <row r="1466">
          <cell r="E1466" t="str">
            <v>ФРРУз</v>
          </cell>
          <cell r="F1466">
            <v>3.3</v>
          </cell>
          <cell r="G1466">
            <v>3.3</v>
          </cell>
          <cell r="M1466">
            <v>3.3</v>
          </cell>
        </row>
        <row r="1467">
          <cell r="A1467" t="str">
            <v>Техническое перевооружение                                  АО "Андижондонмахсулотлари"за счет установки энергоэффективного оборудования на мельнице</v>
          </cell>
          <cell r="B1467" t="str">
            <v>250 тн/сут</v>
          </cell>
          <cell r="C1467" t="str">
            <v>2020 г.</v>
          </cell>
          <cell r="D1467" t="str">
            <v>не требуется</v>
          </cell>
          <cell r="E1467" t="str">
            <v>Всего</v>
          </cell>
          <cell r="F1467">
            <v>6.3699999999999992</v>
          </cell>
          <cell r="G1467">
            <v>6.3699999999999992</v>
          </cell>
          <cell r="H1467">
            <v>0</v>
          </cell>
          <cell r="I1467">
            <v>0</v>
          </cell>
          <cell r="J1467">
            <v>0</v>
          </cell>
          <cell r="K1467">
            <v>0</v>
          </cell>
          <cell r="L1467">
            <v>0</v>
          </cell>
          <cell r="M1467">
            <v>6.3699999999999992</v>
          </cell>
          <cell r="O1467" t="str">
            <v xml:space="preserve">Требуется разработка ТЭО/бизнес-плана проекта </v>
          </cell>
          <cell r="P1467" t="str">
            <v>Письмо АК "Уздонмахсулот" от __.__.____ г. №_________</v>
          </cell>
        </row>
        <row r="1468">
          <cell r="E1468" t="str">
            <v>собственные средства</v>
          </cell>
          <cell r="F1468">
            <v>1.27</v>
          </cell>
          <cell r="G1468">
            <v>1.27</v>
          </cell>
          <cell r="M1468">
            <v>1.27</v>
          </cell>
        </row>
        <row r="1469">
          <cell r="E1469" t="str">
            <v>ФРРУз</v>
          </cell>
          <cell r="F1469">
            <v>5.0999999999999996</v>
          </cell>
          <cell r="G1469">
            <v>5.0999999999999996</v>
          </cell>
          <cell r="M1469">
            <v>5.0999999999999996</v>
          </cell>
        </row>
        <row r="1470">
          <cell r="A1470" t="str">
            <v>ХК "Узвинпром-холдинг"</v>
          </cell>
        </row>
        <row r="1471">
          <cell r="A1471" t="str">
            <v>Всего</v>
          </cell>
          <cell r="F1471">
            <v>57.744999999999997</v>
          </cell>
          <cell r="G1471">
            <v>56.677599999999991</v>
          </cell>
          <cell r="H1471">
            <v>13.452</v>
          </cell>
          <cell r="I1471">
            <v>14.242799999999999</v>
          </cell>
          <cell r="J1471">
            <v>16.431100000000001</v>
          </cell>
          <cell r="K1471">
            <v>2.2517</v>
          </cell>
          <cell r="L1471">
            <v>8.8000000000000007</v>
          </cell>
          <cell r="M1471">
            <v>1.5</v>
          </cell>
        </row>
        <row r="1472">
          <cell r="A1472" t="str">
            <v>в том числе:</v>
          </cell>
        </row>
        <row r="1473">
          <cell r="E1473" t="str">
            <v>собственные средства</v>
          </cell>
          <cell r="F1473">
            <v>11.745199999999997</v>
          </cell>
          <cell r="G1473">
            <v>10.9398</v>
          </cell>
          <cell r="H1473">
            <v>1.7120000000000002</v>
          </cell>
          <cell r="I1473">
            <v>6.4986999999999995</v>
          </cell>
          <cell r="J1473">
            <v>0.2354</v>
          </cell>
          <cell r="K1473">
            <v>0.29370000000000002</v>
          </cell>
          <cell r="L1473">
            <v>1.7</v>
          </cell>
          <cell r="M1473">
            <v>0.5</v>
          </cell>
        </row>
        <row r="1474">
          <cell r="E1474" t="str">
            <v>ФРРУз</v>
          </cell>
          <cell r="F1474">
            <v>0</v>
          </cell>
          <cell r="G1474">
            <v>0</v>
          </cell>
          <cell r="H1474">
            <v>0</v>
          </cell>
          <cell r="I1474">
            <v>0</v>
          </cell>
          <cell r="J1474">
            <v>0</v>
          </cell>
          <cell r="K1474">
            <v>0</v>
          </cell>
          <cell r="L1474">
            <v>0</v>
          </cell>
          <cell r="M1474">
            <v>0</v>
          </cell>
        </row>
        <row r="1475">
          <cell r="E1475" t="str">
            <v>кредиты коммерческих банков</v>
          </cell>
          <cell r="F1475">
            <v>45.999799999999993</v>
          </cell>
          <cell r="G1475">
            <v>45.737799999999993</v>
          </cell>
          <cell r="H1475">
            <v>11.74</v>
          </cell>
          <cell r="I1475">
            <v>7.7441000000000004</v>
          </cell>
          <cell r="J1475">
            <v>16.195699999999999</v>
          </cell>
          <cell r="K1475">
            <v>1.958</v>
          </cell>
          <cell r="L1475">
            <v>7.1</v>
          </cell>
          <cell r="M1475">
            <v>1</v>
          </cell>
        </row>
        <row r="1476">
          <cell r="E1476" t="str">
            <v>прямые иностранные инвестиции и кредиты</v>
          </cell>
          <cell r="F1476">
            <v>0</v>
          </cell>
          <cell r="G1476">
            <v>0</v>
          </cell>
          <cell r="H1476">
            <v>0</v>
          </cell>
          <cell r="I1476">
            <v>0</v>
          </cell>
          <cell r="J1476">
            <v>0</v>
          </cell>
          <cell r="K1476">
            <v>0</v>
          </cell>
          <cell r="L1476">
            <v>0</v>
          </cell>
          <cell r="M1476">
            <v>0</v>
          </cell>
        </row>
        <row r="1477">
          <cell r="E1477" t="str">
            <v>иностранные кредиты под гарантию Правительства</v>
          </cell>
          <cell r="F1477">
            <v>0</v>
          </cell>
          <cell r="G1477">
            <v>0</v>
          </cell>
          <cell r="H1477">
            <v>0</v>
          </cell>
          <cell r="I1477">
            <v>0</v>
          </cell>
          <cell r="J1477">
            <v>0</v>
          </cell>
          <cell r="K1477">
            <v>0</v>
          </cell>
          <cell r="L1477">
            <v>0</v>
          </cell>
          <cell r="M1477">
            <v>0</v>
          </cell>
        </row>
        <row r="1478">
          <cell r="A1478" t="str">
            <v>новое строительство</v>
          </cell>
          <cell r="F1478">
            <v>47.754999999999995</v>
          </cell>
          <cell r="G1478">
            <v>47.454999999999991</v>
          </cell>
          <cell r="H1478">
            <v>9.2799999999999994</v>
          </cell>
          <cell r="I1478">
            <v>11.879299999999999</v>
          </cell>
          <cell r="J1478">
            <v>15.995699999999999</v>
          </cell>
          <cell r="K1478">
            <v>0</v>
          </cell>
          <cell r="L1478">
            <v>8.8000000000000007</v>
          </cell>
          <cell r="M1478">
            <v>1.5</v>
          </cell>
        </row>
        <row r="1479">
          <cell r="A1479" t="str">
            <v>ОАО "Асл Ойна" - Строительство 2-й стекловарочной печи</v>
          </cell>
          <cell r="B1479" t="str">
            <v>85 млн. условных ед.</v>
          </cell>
          <cell r="C1479" t="str">
            <v>2014-2016 гг.</v>
          </cell>
          <cell r="D1479" t="str">
            <v>компания "STARA GLASS Srl" и "BOTERRO Srl" (Италия)</v>
          </cell>
          <cell r="E1479" t="str">
            <v>Всего</v>
          </cell>
          <cell r="F1479">
            <v>14</v>
          </cell>
          <cell r="G1479">
            <v>13.7</v>
          </cell>
          <cell r="H1479">
            <v>8.58</v>
          </cell>
          <cell r="I1479">
            <v>5.12</v>
          </cell>
          <cell r="O1479" t="str">
            <v>Имеется разработанное ПТЭО проекта</v>
          </cell>
          <cell r="P1479" t="str">
            <v>Постановления Президента Республики Узбекистан от 17.11.2014 г. №ПП-2264№ПП-2069 от 18.11.2013 г.Поручение Кабинета Министров от 28.01.2013 г. №03/85-11</v>
          </cell>
        </row>
        <row r="1480">
          <cell r="E1480" t="str">
            <v>собственные средства</v>
          </cell>
          <cell r="F1480">
            <v>6.2</v>
          </cell>
          <cell r="G1480">
            <v>5.9</v>
          </cell>
          <cell r="H1480">
            <v>0.78</v>
          </cell>
          <cell r="I1480">
            <v>5.12</v>
          </cell>
        </row>
        <row r="1481">
          <cell r="E1481" t="str">
            <v>кредиты коммерческих банков</v>
          </cell>
          <cell r="F1481">
            <v>7.8</v>
          </cell>
          <cell r="G1481">
            <v>7.8</v>
          </cell>
          <cell r="H1481">
            <v>7.8</v>
          </cell>
        </row>
        <row r="1482">
          <cell r="A1482" t="str">
            <v>ОАО "Асл Ойна" - Строительство 3-й стекловарочной печи</v>
          </cell>
          <cell r="B1482" t="str">
            <v>20 тонн стекломассы в сутки</v>
          </cell>
          <cell r="C1482" t="str">
            <v>2019-2020 гг.</v>
          </cell>
          <cell r="D1482" t="str">
            <v>не требуется</v>
          </cell>
          <cell r="E1482" t="str">
            <v>Всего</v>
          </cell>
          <cell r="F1482">
            <v>4</v>
          </cell>
          <cell r="G1482">
            <v>4</v>
          </cell>
          <cell r="H1482">
            <v>0</v>
          </cell>
          <cell r="I1482">
            <v>0</v>
          </cell>
          <cell r="J1482">
            <v>0</v>
          </cell>
          <cell r="K1482">
            <v>0</v>
          </cell>
          <cell r="L1482">
            <v>2.5</v>
          </cell>
          <cell r="M1482">
            <v>1.5</v>
          </cell>
          <cell r="O1482" t="str">
            <v>Требуется разработка ТЭО проекта</v>
          </cell>
          <cell r="P1482" t="str">
            <v>№ПП-1590 от 29.07.2011 г.</v>
          </cell>
        </row>
        <row r="1483">
          <cell r="E1483" t="str">
            <v>собственные средства</v>
          </cell>
          <cell r="F1483">
            <v>1</v>
          </cell>
          <cell r="G1483">
            <v>1</v>
          </cell>
          <cell r="L1483">
            <v>0.5</v>
          </cell>
          <cell r="M1483">
            <v>0.5</v>
          </cell>
        </row>
        <row r="1484">
          <cell r="E1484" t="str">
            <v>кредиты коммерческих банков</v>
          </cell>
          <cell r="F1484">
            <v>3</v>
          </cell>
          <cell r="G1484">
            <v>3</v>
          </cell>
          <cell r="L1484">
            <v>2</v>
          </cell>
          <cell r="M1484">
            <v>1</v>
          </cell>
        </row>
        <row r="1485">
          <cell r="A1485" t="str">
            <v>ООО Агрофирма "Мехнат" - Организация производства фруктовых соков в современных упаковках "Тетра-Пак", Ташкентская область, Зангиатинский район</v>
          </cell>
          <cell r="B1485" t="str">
            <v>1 млн. ед.</v>
          </cell>
          <cell r="C1485" t="str">
            <v>2015-2016 гг.</v>
          </cell>
          <cell r="D1485" t="str">
            <v>не требуется</v>
          </cell>
          <cell r="E1485" t="str">
            <v>Всего</v>
          </cell>
          <cell r="F1485">
            <v>0.7</v>
          </cell>
          <cell r="G1485">
            <v>0.7</v>
          </cell>
          <cell r="H1485">
            <v>0.7</v>
          </cell>
          <cell r="O1485" t="str">
            <v xml:space="preserve">Требуется разработка ТЭО/бизнес-плана проекта </v>
          </cell>
          <cell r="P1485" t="str">
            <v>№ПП-1623 от 04.10.2011 г., протокол Межвед комиссии №90 Пр №3</v>
          </cell>
        </row>
        <row r="1486">
          <cell r="E1486" t="str">
            <v>собственные средства</v>
          </cell>
          <cell r="F1486">
            <v>0.06</v>
          </cell>
          <cell r="G1486">
            <v>0.06</v>
          </cell>
          <cell r="H1486">
            <v>0.06</v>
          </cell>
        </row>
        <row r="1487">
          <cell r="E1487" t="str">
            <v>кредиты коммерческих банков</v>
          </cell>
          <cell r="F1487">
            <v>0.64</v>
          </cell>
          <cell r="G1487">
            <v>0.64</v>
          </cell>
          <cell r="H1487">
            <v>0.64</v>
          </cell>
        </row>
        <row r="1488">
          <cell r="A1488" t="str">
            <v xml:space="preserve"> Организация производства пшеничной клейковины (глютен) в ОАО "Куконспирт", Ферганская область, г. Коканд </v>
          </cell>
          <cell r="B1488" t="str">
            <v>1,1 тн/час (8 тыс. тонн/год)</v>
          </cell>
          <cell r="C1488" t="str">
            <v>2017 г.</v>
          </cell>
          <cell r="D1488" t="str">
            <v>Прорабатывается</v>
          </cell>
          <cell r="E1488" t="str">
            <v>Всего</v>
          </cell>
          <cell r="F1488">
            <v>21.904999999999998</v>
          </cell>
          <cell r="G1488">
            <v>21.904999999999998</v>
          </cell>
          <cell r="H1488">
            <v>0</v>
          </cell>
          <cell r="I1488">
            <v>5.9093</v>
          </cell>
          <cell r="J1488">
            <v>15.995699999999999</v>
          </cell>
          <cell r="O1488" t="str">
            <v>Имеется разработанный бизнес-план проекта</v>
          </cell>
          <cell r="P1488" t="str">
            <v>№ПП-1623 от 04.10.2011 г., протокол Межвед комиссии №90 Пр №3</v>
          </cell>
        </row>
        <row r="1489">
          <cell r="E1489" t="str">
            <v>собственные средства</v>
          </cell>
          <cell r="F1489">
            <v>0.50520000000000009</v>
          </cell>
          <cell r="G1489">
            <v>0.50520000000000009</v>
          </cell>
          <cell r="I1489">
            <v>0.30520000000000003</v>
          </cell>
          <cell r="J1489">
            <v>0.2</v>
          </cell>
        </row>
        <row r="1490">
          <cell r="E1490" t="str">
            <v>кредиты коммерческих банков</v>
          </cell>
          <cell r="F1490">
            <v>21.399799999999999</v>
          </cell>
          <cell r="G1490">
            <v>21.399799999999999</v>
          </cell>
          <cell r="I1490">
            <v>5.6040999999999999</v>
          </cell>
          <cell r="J1490">
            <v>15.7957</v>
          </cell>
        </row>
        <row r="1491">
          <cell r="A1491" t="str">
            <v>Организация биогазового комплекса по переработке послеспиртовой барды в ОАО "Куконспирт", Ферганская область, г. Коканд</v>
          </cell>
          <cell r="B1491" t="str">
            <v>18604,8 тыс. куб. м (1200 тн/сут)</v>
          </cell>
          <cell r="C1491" t="str">
            <v>2019 г.</v>
          </cell>
          <cell r="D1491" t="str">
            <v>не требуется</v>
          </cell>
          <cell r="E1491" t="str">
            <v>Всего</v>
          </cell>
          <cell r="F1491">
            <v>6.3</v>
          </cell>
          <cell r="G1491">
            <v>6.3</v>
          </cell>
          <cell r="H1491">
            <v>0</v>
          </cell>
          <cell r="I1491">
            <v>0</v>
          </cell>
          <cell r="J1491">
            <v>0</v>
          </cell>
          <cell r="K1491">
            <v>0</v>
          </cell>
          <cell r="L1491">
            <v>6.3</v>
          </cell>
          <cell r="O1491" t="str">
            <v>Имеется разработанный бизнес-план проекта</v>
          </cell>
          <cell r="P1491" t="str">
            <v>инициатива</v>
          </cell>
        </row>
        <row r="1492">
          <cell r="E1492" t="str">
            <v>собственные средства</v>
          </cell>
          <cell r="F1492">
            <v>1.2</v>
          </cell>
          <cell r="G1492">
            <v>1.2</v>
          </cell>
          <cell r="L1492">
            <v>1.2</v>
          </cell>
        </row>
        <row r="1493">
          <cell r="E1493" t="str">
            <v>кредиты коммерческих банков</v>
          </cell>
          <cell r="F1493">
            <v>5.0999999999999996</v>
          </cell>
          <cell r="G1493">
            <v>5.0999999999999996</v>
          </cell>
          <cell r="L1493">
            <v>5.0999999999999996</v>
          </cell>
        </row>
        <row r="1494">
          <cell r="A1494" t="str">
            <v>ХК "Узвинпром-холдинг" - Организация производства и розлива вино-водочной продукции, Кашкадарьинская область, Яккабагский район</v>
          </cell>
          <cell r="B1494" t="str">
            <v>400 тыс. дал</v>
          </cell>
          <cell r="C1494" t="str">
            <v>2016 г.</v>
          </cell>
          <cell r="D1494" t="str">
            <v>не требуется</v>
          </cell>
          <cell r="E1494" t="str">
            <v>Всего</v>
          </cell>
          <cell r="F1494">
            <v>0.85</v>
          </cell>
          <cell r="G1494">
            <v>0.85</v>
          </cell>
          <cell r="H1494">
            <v>0</v>
          </cell>
          <cell r="I1494">
            <v>0.85</v>
          </cell>
          <cell r="O1494" t="str">
            <v xml:space="preserve">Требуется разработка ТЭО/бизнес-плана проекта </v>
          </cell>
          <cell r="P1494" t="str">
            <v>№ПП-2017 от 2.08.2013 г.</v>
          </cell>
        </row>
        <row r="1495">
          <cell r="E1495" t="str">
            <v>собственные средства</v>
          </cell>
          <cell r="F1495">
            <v>0.35</v>
          </cell>
          <cell r="G1495">
            <v>0.35</v>
          </cell>
          <cell r="I1495">
            <v>0.35</v>
          </cell>
        </row>
        <row r="1496">
          <cell r="E1496" t="str">
            <v>кредиты коммерческих банков</v>
          </cell>
          <cell r="F1496">
            <v>0.5</v>
          </cell>
          <cell r="G1496">
            <v>0.5</v>
          </cell>
          <cell r="I1496">
            <v>0.5</v>
          </cell>
        </row>
        <row r="1497">
          <cell r="A1497" t="str">
            <v>модернизация и реконструкция</v>
          </cell>
          <cell r="F1497">
            <v>9.43</v>
          </cell>
          <cell r="G1497">
            <v>8.8425999999999991</v>
          </cell>
          <cell r="H1497">
            <v>3.7919999999999998</v>
          </cell>
          <cell r="I1497">
            <v>2.3635000000000002</v>
          </cell>
          <cell r="J1497">
            <v>0.43540000000000001</v>
          </cell>
          <cell r="K1497">
            <v>2.2517</v>
          </cell>
          <cell r="L1497">
            <v>0</v>
          </cell>
          <cell r="M1497">
            <v>0</v>
          </cell>
        </row>
        <row r="1498">
          <cell r="A1498" t="str">
            <v>ОАО "Куконспирт" - Модернизация 2-й очереди спиртового производства, Ферганская область, г. Коканд</v>
          </cell>
          <cell r="B1498" t="str">
            <v>2007,5 тыс. дал</v>
          </cell>
          <cell r="C1498" t="str">
            <v>2014-2015гг.</v>
          </cell>
          <cell r="D1498" t="str">
            <v>"Frilli s.r.l." (Италия)</v>
          </cell>
          <cell r="E1498" t="str">
            <v>Всего</v>
          </cell>
          <cell r="F1498">
            <v>3.5300000000000002</v>
          </cell>
          <cell r="G1498">
            <v>3.25</v>
          </cell>
          <cell r="H1498">
            <v>3.25</v>
          </cell>
          <cell r="O1498" t="str">
            <v>Имеется разработанный бизнес-план проекта</v>
          </cell>
          <cell r="P1498" t="str">
            <v>Постановление Президента Республики Узбекистан от 15.12.2010 г. №ПП-1442 от 17.11.2014 г. №ПП-2264</v>
          </cell>
        </row>
        <row r="1499">
          <cell r="E1499" t="str">
            <v>собственные средства</v>
          </cell>
          <cell r="F1499">
            <v>0.28000000000000003</v>
          </cell>
          <cell r="G1499">
            <v>0</v>
          </cell>
          <cell r="H1499">
            <v>0</v>
          </cell>
        </row>
        <row r="1500">
          <cell r="E1500" t="str">
            <v>кредиты коммерческих банков</v>
          </cell>
          <cell r="F1500">
            <v>3.25</v>
          </cell>
          <cell r="G1500">
            <v>3.25</v>
          </cell>
          <cell r="H1500">
            <v>3.25</v>
          </cell>
        </row>
        <row r="1501">
          <cell r="A1501" t="str">
            <v>ОАО "Ургенч шароб" - Установка линии по первичной переработке винограда в винпукте "Чалыш", Хорезмская область</v>
          </cell>
          <cell r="B1501" t="str">
            <v>2 тыс. тонн (140 тыс. дал)</v>
          </cell>
          <cell r="C1501" t="str">
            <v>2015-2016</v>
          </cell>
          <cell r="D1501" t="str">
            <v>"Della Toffola Srl" (Италия)</v>
          </cell>
          <cell r="E1501" t="str">
            <v>Всего</v>
          </cell>
          <cell r="F1501">
            <v>0.9</v>
          </cell>
          <cell r="G1501">
            <v>0.9</v>
          </cell>
          <cell r="H1501">
            <v>0.04</v>
          </cell>
          <cell r="I1501">
            <v>0.86</v>
          </cell>
          <cell r="O1501" t="str">
            <v xml:space="preserve">Требуется разработка ТЭО/бизнес-плана проекта </v>
          </cell>
          <cell r="P1501" t="str">
            <v>№ПП-1442 от 15.12.2010, №ПП-1937 от 13.03.2013,от 17.11.2014 г. №ПП-2264</v>
          </cell>
        </row>
        <row r="1502">
          <cell r="E1502" t="str">
            <v>собственные средства</v>
          </cell>
          <cell r="F1502">
            <v>0.04</v>
          </cell>
          <cell r="G1502">
            <v>0.04</v>
          </cell>
          <cell r="H1502">
            <v>0.04</v>
          </cell>
        </row>
        <row r="1503">
          <cell r="E1503" t="str">
            <v>кредиты коммерческих банков</v>
          </cell>
          <cell r="F1503">
            <v>0.86</v>
          </cell>
          <cell r="G1503">
            <v>0.86</v>
          </cell>
          <cell r="H1503">
            <v>0</v>
          </cell>
          <cell r="I1503">
            <v>0.86</v>
          </cell>
        </row>
        <row r="1504">
          <cell r="A1504" t="str">
            <v>ООО "Навруз-С" - Модернизация производства по переработке винограда, с созданием собственной сырьевой базы на 100 га, Джизакская область, Джизакский район</v>
          </cell>
          <cell r="B1504" t="str">
            <v>2 тыс. тонн (140 тыс. дал)</v>
          </cell>
          <cell r="C1504" t="str">
            <v>2013-2018 г.г.</v>
          </cell>
          <cell r="D1504" t="str">
            <v>не требуется</v>
          </cell>
          <cell r="E1504" t="str">
            <v>Всего</v>
          </cell>
          <cell r="F1504">
            <v>1.5</v>
          </cell>
          <cell r="G1504">
            <v>1.1925999999999999</v>
          </cell>
          <cell r="H1504">
            <v>1.2E-2</v>
          </cell>
          <cell r="I1504">
            <v>1.35E-2</v>
          </cell>
          <cell r="J1504">
            <v>0.21540000000000001</v>
          </cell>
          <cell r="K1504">
            <v>0.95169999999999999</v>
          </cell>
          <cell r="O1504" t="str">
            <v xml:space="preserve">Требуется разработка ТЭО/бизнес-плана проекта </v>
          </cell>
          <cell r="P1504" t="str">
            <v>Протокол Кабинета Министров №279 от 30.09.2013 г.</v>
          </cell>
        </row>
        <row r="1505">
          <cell r="E1505" t="str">
            <v>собственные средства</v>
          </cell>
          <cell r="F1505">
            <v>0.1</v>
          </cell>
          <cell r="G1505">
            <v>5.4600000000000003E-2</v>
          </cell>
          <cell r="H1505">
            <v>1.2E-2</v>
          </cell>
          <cell r="I1505">
            <v>1.35E-2</v>
          </cell>
          <cell r="J1505">
            <v>1.54E-2</v>
          </cell>
          <cell r="K1505">
            <v>1.37E-2</v>
          </cell>
        </row>
        <row r="1506">
          <cell r="E1506" t="str">
            <v>кредиты коммерческих банков</v>
          </cell>
          <cell r="F1506">
            <v>1.4</v>
          </cell>
          <cell r="G1506">
            <v>1.1379999999999999</v>
          </cell>
          <cell r="J1506">
            <v>0.2</v>
          </cell>
          <cell r="K1506">
            <v>0.93799999999999994</v>
          </cell>
        </row>
        <row r="1507">
          <cell r="A1507" t="str">
            <v>ОАО ИИ "Комбинат Ташкентвино" - Модернизация и увеличение мощностей по переработке винограда, с созданием собственной сырьевой базы на 100 га, Джизакская область, Бахмальский район</v>
          </cell>
          <cell r="B1507" t="str">
            <v>4 тыс. тонн (280 тыс. дал)</v>
          </cell>
          <cell r="C1507" t="str">
            <v>2013-2018 г.г.</v>
          </cell>
          <cell r="D1507" t="str">
            <v>не требуется</v>
          </cell>
          <cell r="E1507" t="str">
            <v>Всего</v>
          </cell>
          <cell r="F1507">
            <v>2.2999999999999998</v>
          </cell>
          <cell r="G1507">
            <v>2.2999999999999998</v>
          </cell>
          <cell r="H1507">
            <v>0.49</v>
          </cell>
          <cell r="I1507">
            <v>0.29000000000000004</v>
          </cell>
          <cell r="J1507">
            <v>0.22</v>
          </cell>
          <cell r="K1507">
            <v>1.3</v>
          </cell>
          <cell r="O1507" t="str">
            <v xml:space="preserve">Требуется разработка ТЭО/бизнес-плана проекта </v>
          </cell>
          <cell r="P1507" t="str">
            <v>Протокол Кабинета Министров №279 от 30.09.2013 г.</v>
          </cell>
        </row>
        <row r="1508">
          <cell r="E1508" t="str">
            <v>собственные средства</v>
          </cell>
          <cell r="F1508">
            <v>1</v>
          </cell>
          <cell r="G1508">
            <v>1</v>
          </cell>
          <cell r="H1508">
            <v>0.44</v>
          </cell>
          <cell r="I1508">
            <v>0.26</v>
          </cell>
          <cell r="J1508">
            <v>0.02</v>
          </cell>
          <cell r="K1508">
            <v>0.28000000000000003</v>
          </cell>
        </row>
        <row r="1509">
          <cell r="E1509" t="str">
            <v>кредиты коммерческих банков</v>
          </cell>
          <cell r="F1509">
            <v>1.3</v>
          </cell>
          <cell r="G1509">
            <v>1.3</v>
          </cell>
          <cell r="H1509">
            <v>0.05</v>
          </cell>
          <cell r="I1509">
            <v>0.03</v>
          </cell>
          <cell r="J1509">
            <v>0.2</v>
          </cell>
          <cell r="K1509">
            <v>1.02</v>
          </cell>
        </row>
        <row r="1510">
          <cell r="A1510" t="str">
            <v xml:space="preserve">ОАО "Шахрисабз виноарок" - Модернизация винпункта, с установкой импортного оборудования по переработке винограда, Кашкадарьинская область, Шахрисабзский район </v>
          </cell>
          <cell r="B1510" t="str">
            <v>3 тыс. тонн (210 тыс. дал)</v>
          </cell>
          <cell r="C1510" t="str">
            <v>2016 г.</v>
          </cell>
          <cell r="D1510" t="str">
            <v>не требуется</v>
          </cell>
          <cell r="E1510" t="str">
            <v>Всего</v>
          </cell>
          <cell r="F1510">
            <v>1.2</v>
          </cell>
          <cell r="G1510">
            <v>1.2</v>
          </cell>
          <cell r="H1510">
            <v>0</v>
          </cell>
          <cell r="I1510">
            <v>1.2</v>
          </cell>
          <cell r="O1510" t="str">
            <v xml:space="preserve">Требуется разработка ТЭО/бизнес-плана проекта </v>
          </cell>
          <cell r="P1510" t="str">
            <v>№ПП-2017 от 02.08.2013 г.</v>
          </cell>
        </row>
        <row r="1511">
          <cell r="E1511" t="str">
            <v>собственные средства</v>
          </cell>
          <cell r="F1511">
            <v>0.45</v>
          </cell>
          <cell r="G1511">
            <v>0.45</v>
          </cell>
          <cell r="I1511">
            <v>0.45</v>
          </cell>
        </row>
        <row r="1512">
          <cell r="E1512" t="str">
            <v>кредиты коммерческих банков</v>
          </cell>
          <cell r="F1512">
            <v>0.75</v>
          </cell>
          <cell r="G1512">
            <v>0.75</v>
          </cell>
          <cell r="I1512">
            <v>0.75</v>
          </cell>
        </row>
        <row r="1513">
          <cell r="A1513" t="str">
            <v>другие направления</v>
          </cell>
          <cell r="F1513">
            <v>0.56000000000000005</v>
          </cell>
          <cell r="G1513">
            <v>0.38</v>
          </cell>
          <cell r="H1513">
            <v>0.38</v>
          </cell>
        </row>
        <row r="1514">
          <cell r="A1514" t="str">
            <v>Внедрение комплексной интегрированной информационной системы в предприятиях по производству пищевого спирта, ликероводочной и винодельческой продукции по компьютеризации финансового учета и отчетности, управления персоналом, оперативной и производственной</v>
          </cell>
          <cell r="B1514" t="str">
            <v>объект</v>
          </cell>
          <cell r="C1514" t="str">
            <v>2014-2015 гг.</v>
          </cell>
          <cell r="D1514" t="str">
            <v>не требуется</v>
          </cell>
          <cell r="E1514" t="str">
            <v>Всего</v>
          </cell>
          <cell r="F1514">
            <v>0.56000000000000005</v>
          </cell>
          <cell r="G1514">
            <v>0.38</v>
          </cell>
          <cell r="H1514">
            <v>0.38</v>
          </cell>
          <cell r="I1514">
            <v>0</v>
          </cell>
          <cell r="O1514" t="str">
            <v>Требуется разработка рабочего проекта</v>
          </cell>
          <cell r="P1514" t="str">
            <v>Постановление Президента Республики Узбекистан от 21.04.2014 г. №ПП-2158,от 17.11.2014 г. №ПП-2264</v>
          </cell>
        </row>
        <row r="1515">
          <cell r="E1515" t="str">
            <v>собственные средства</v>
          </cell>
          <cell r="F1515">
            <v>0.56000000000000005</v>
          </cell>
          <cell r="G1515">
            <v>0.38</v>
          </cell>
          <cell r="H1515">
            <v>0.38</v>
          </cell>
        </row>
        <row r="1516">
          <cell r="A1516" t="str">
            <v>Ассоциация "Узпахтасаноат"</v>
          </cell>
        </row>
        <row r="1517">
          <cell r="A1517" t="str">
            <v>Всего</v>
          </cell>
          <cell r="F1517">
            <v>22.41</v>
          </cell>
          <cell r="G1517">
            <v>22.41</v>
          </cell>
          <cell r="H1517">
            <v>10.47</v>
          </cell>
          <cell r="I1517">
            <v>8.2200000000000006</v>
          </cell>
          <cell r="J1517">
            <v>3.72</v>
          </cell>
          <cell r="K1517">
            <v>0</v>
          </cell>
          <cell r="L1517">
            <v>0</v>
          </cell>
          <cell r="M1517">
            <v>0</v>
          </cell>
        </row>
        <row r="1518">
          <cell r="A1518" t="str">
            <v>в том числе:</v>
          </cell>
        </row>
        <row r="1519">
          <cell r="E1519" t="str">
            <v>собственные средства</v>
          </cell>
          <cell r="F1519">
            <v>21.91</v>
          </cell>
          <cell r="G1519">
            <v>21.91</v>
          </cell>
          <cell r="H1519">
            <v>10.47</v>
          </cell>
          <cell r="I1519">
            <v>7.7200000000000006</v>
          </cell>
          <cell r="J1519">
            <v>3.72</v>
          </cell>
          <cell r="K1519">
            <v>0</v>
          </cell>
          <cell r="L1519">
            <v>0</v>
          </cell>
          <cell r="M1519">
            <v>0</v>
          </cell>
        </row>
        <row r="1520">
          <cell r="E1520" t="str">
            <v>прямые иностранные инвестиции и кредиты</v>
          </cell>
          <cell r="F1520">
            <v>0.5</v>
          </cell>
          <cell r="G1520">
            <v>0.5</v>
          </cell>
          <cell r="H1520">
            <v>0</v>
          </cell>
          <cell r="I1520">
            <v>0.5</v>
          </cell>
        </row>
        <row r="1521">
          <cell r="A1521" t="str">
            <v>модернизация и реконструкция</v>
          </cell>
          <cell r="F1521">
            <v>14.88</v>
          </cell>
          <cell r="G1521">
            <v>14.88</v>
          </cell>
          <cell r="H1521">
            <v>7.44</v>
          </cell>
          <cell r="I1521">
            <v>3.72</v>
          </cell>
          <cell r="J1521">
            <v>3.72</v>
          </cell>
          <cell r="K1521">
            <v>0</v>
          </cell>
          <cell r="L1521">
            <v>0</v>
          </cell>
          <cell r="M1521">
            <v>0</v>
          </cell>
        </row>
        <row r="1522">
          <cell r="A1522" t="str">
            <v>Модернизация хлопкоочистительных предприятий на 8 предприятий</v>
          </cell>
          <cell r="B1522" t="str">
            <v>4 проекта</v>
          </cell>
          <cell r="C1522" t="str">
            <v>2015-2017гг.</v>
          </cell>
          <cell r="D1522" t="str">
            <v>не требуется</v>
          </cell>
          <cell r="E1522" t="str">
            <v>Всего</v>
          </cell>
          <cell r="F1522">
            <v>14.88</v>
          </cell>
          <cell r="G1522">
            <v>14.88</v>
          </cell>
          <cell r="H1522">
            <v>7.44</v>
          </cell>
          <cell r="I1522">
            <v>3.72</v>
          </cell>
          <cell r="J1522">
            <v>3.72</v>
          </cell>
          <cell r="K1522">
            <v>0</v>
          </cell>
          <cell r="L1522">
            <v>0</v>
          </cell>
          <cell r="M1522">
            <v>0</v>
          </cell>
          <cell r="O1522" t="str">
            <v>не требуется</v>
          </cell>
          <cell r="P1522" t="str">
            <v>Постановления Президента Республики Узбекистан от 17.11.2014 г. №ПП-2264</v>
          </cell>
        </row>
        <row r="1523">
          <cell r="E1523" t="str">
            <v>собственные средства</v>
          </cell>
          <cell r="F1523">
            <v>14.88</v>
          </cell>
          <cell r="G1523">
            <v>14.88</v>
          </cell>
          <cell r="H1523">
            <v>7.44</v>
          </cell>
          <cell r="I1523">
            <v>3.72</v>
          </cell>
          <cell r="J1523">
            <v>3.72</v>
          </cell>
        </row>
        <row r="1524">
          <cell r="A1524" t="str">
            <v>другие направления</v>
          </cell>
          <cell r="F1524">
            <v>7.5299999999999994</v>
          </cell>
          <cell r="G1524">
            <v>7.53</v>
          </cell>
          <cell r="H1524">
            <v>3.03</v>
          </cell>
          <cell r="I1524">
            <v>4.5</v>
          </cell>
        </row>
        <row r="1525">
          <cell r="A1525" t="str">
            <v>Организация производства тароупаковочных материлов (ПЭТ-ленты и мягких ПЭ-контейнеров) для хлопкоочистительной промышленности</v>
          </cell>
          <cell r="B1525" t="str">
            <v>4600 тыс. комп.</v>
          </cell>
          <cell r="C1525" t="str">
            <v>2015-2016 гг.</v>
          </cell>
          <cell r="D1525" t="str">
            <v xml:space="preserve">Компания «Nantong Yufeng Plastic Packing Co., Ltd» (КНР) </v>
          </cell>
          <cell r="E1525" t="str">
            <v>Всего</v>
          </cell>
          <cell r="F1525">
            <v>7.5299999999999994</v>
          </cell>
          <cell r="G1525">
            <v>7.53</v>
          </cell>
          <cell r="H1525">
            <v>3.03</v>
          </cell>
          <cell r="I1525">
            <v>4.5</v>
          </cell>
          <cell r="O1525" t="str">
            <v>Имеется разработанный бизнес-план проекта</v>
          </cell>
          <cell r="P1525" t="str">
            <v>Постановления Президента Республики Узбекистан от 17.11.2014 г. №ПП-2264Постановление КМ РУЗ от 27.10.12 №310</v>
          </cell>
        </row>
        <row r="1526">
          <cell r="E1526" t="str">
            <v>собственные средства</v>
          </cell>
          <cell r="F1526">
            <v>7.0299999999999994</v>
          </cell>
          <cell r="G1526">
            <v>7.03</v>
          </cell>
          <cell r="H1526">
            <v>3.03</v>
          </cell>
          <cell r="I1526">
            <v>4</v>
          </cell>
        </row>
        <row r="1527">
          <cell r="E1527" t="str">
            <v>прямые иностранные инвестиции и кредиты</v>
          </cell>
          <cell r="F1527">
            <v>0.5</v>
          </cell>
          <cell r="G1527">
            <v>0.5</v>
          </cell>
          <cell r="H1527">
            <v>0</v>
          </cell>
          <cell r="I1527">
            <v>0.5</v>
          </cell>
        </row>
        <row r="1528">
          <cell r="A1528" t="str">
            <v>Ассоциация "Узагромашсервис"</v>
          </cell>
        </row>
        <row r="1529">
          <cell r="A1529" t="str">
            <v>Всего</v>
          </cell>
          <cell r="F1529">
            <v>2.9</v>
          </cell>
          <cell r="G1529">
            <v>2.9</v>
          </cell>
          <cell r="H1529">
            <v>1.65</v>
          </cell>
          <cell r="I1529">
            <v>0.75</v>
          </cell>
          <cell r="J1529">
            <v>0.5</v>
          </cell>
        </row>
        <row r="1530">
          <cell r="A1530" t="str">
            <v>в том числе:</v>
          </cell>
        </row>
        <row r="1531">
          <cell r="E1531" t="str">
            <v>собственные средства</v>
          </cell>
          <cell r="F1531">
            <v>1.5</v>
          </cell>
          <cell r="G1531">
            <v>1.5</v>
          </cell>
          <cell r="H1531">
            <v>0.25</v>
          </cell>
          <cell r="I1531">
            <v>0.75</v>
          </cell>
          <cell r="J1531">
            <v>0.5</v>
          </cell>
        </row>
        <row r="1532">
          <cell r="E1532" t="str">
            <v>кредиты коммерческих банков</v>
          </cell>
          <cell r="F1532">
            <v>1.4</v>
          </cell>
          <cell r="G1532">
            <v>1.4</v>
          </cell>
          <cell r="H1532">
            <v>1.4</v>
          </cell>
        </row>
        <row r="1533">
          <cell r="A1533" t="str">
            <v>модернизация и реконструкция</v>
          </cell>
          <cell r="F1533">
            <v>2.9</v>
          </cell>
          <cell r="G1533">
            <v>2.9</v>
          </cell>
          <cell r="H1533">
            <v>1.65</v>
          </cell>
          <cell r="I1533">
            <v>0.75</v>
          </cell>
          <cell r="J1533">
            <v>0.5</v>
          </cell>
        </row>
        <row r="1534">
          <cell r="A1534" t="str">
            <v>СП "Автотракторрадиатор" охлаждающие радиаторы для с/х, горнотранспортной, горношахтной техники, автобусов и запчастей к ним</v>
          </cell>
          <cell r="B1534" t="str">
            <v>4000 шт</v>
          </cell>
          <cell r="C1534" t="str">
            <v>2015-2017 гг.</v>
          </cell>
          <cell r="D1534" t="str">
            <v>не требуется</v>
          </cell>
          <cell r="E1534" t="str">
            <v>Всего</v>
          </cell>
          <cell r="F1534">
            <v>2.4</v>
          </cell>
          <cell r="G1534">
            <v>2.4</v>
          </cell>
          <cell r="H1534">
            <v>1.4</v>
          </cell>
          <cell r="I1534">
            <v>0.5</v>
          </cell>
          <cell r="J1534">
            <v>0.5</v>
          </cell>
          <cell r="O1534" t="str">
            <v>Требуется разработка ПСД</v>
          </cell>
          <cell r="P1534" t="str">
            <v>Письмо Ассоциации "Узагромашсервис" от 08.05.2014 г. №111/2-42</v>
          </cell>
        </row>
        <row r="1535">
          <cell r="E1535" t="str">
            <v>собственные средства</v>
          </cell>
          <cell r="F1535">
            <v>1</v>
          </cell>
          <cell r="G1535">
            <v>1</v>
          </cell>
          <cell r="I1535">
            <v>0.5</v>
          </cell>
          <cell r="J1535">
            <v>0.5</v>
          </cell>
        </row>
        <row r="1536">
          <cell r="E1536" t="str">
            <v>кредиты коммерческих банков</v>
          </cell>
          <cell r="F1536">
            <v>1.4</v>
          </cell>
          <cell r="G1536">
            <v>1.4</v>
          </cell>
          <cell r="H1536">
            <v>1.4</v>
          </cell>
        </row>
        <row r="1537">
          <cell r="A1537" t="str">
            <v>ООО "Далварзинтаъмирлаш-заводи" переобарудование ТТЗ-80 на работу 100% СПГ.</v>
          </cell>
          <cell r="B1537" t="str">
            <v>300 шт</v>
          </cell>
          <cell r="C1537" t="str">
            <v>2015-2016 гг</v>
          </cell>
          <cell r="D1537" t="str">
            <v>не требуется</v>
          </cell>
          <cell r="E1537" t="str">
            <v>Всего</v>
          </cell>
          <cell r="F1537">
            <v>0.5</v>
          </cell>
          <cell r="G1537">
            <v>0.5</v>
          </cell>
          <cell r="H1537">
            <v>0.25</v>
          </cell>
          <cell r="I1537">
            <v>0.25</v>
          </cell>
          <cell r="O1537" t="str">
            <v>Требуется разработка ПСД</v>
          </cell>
          <cell r="P1537" t="str">
            <v>Письмо Ассоциации "Узагромашсервис" от 08.05.2014 г. №111/2-42</v>
          </cell>
        </row>
        <row r="1538">
          <cell r="E1538" t="str">
            <v>собственные средства</v>
          </cell>
          <cell r="F1538">
            <v>0.5</v>
          </cell>
          <cell r="G1538">
            <v>0.5</v>
          </cell>
          <cell r="H1538">
            <v>0.25</v>
          </cell>
          <cell r="I1538">
            <v>0.25</v>
          </cell>
        </row>
        <row r="1539">
          <cell r="A1539" t="str">
            <v>Комплекс по вопросам информационных систем и телекоммуникации, всего</v>
          </cell>
          <cell r="F1539">
            <v>5.5910000000000002</v>
          </cell>
          <cell r="G1539">
            <v>5.5910000000000002</v>
          </cell>
          <cell r="H1539">
            <v>3.5750000000000002</v>
          </cell>
          <cell r="I1539">
            <v>0.8</v>
          </cell>
          <cell r="J1539">
            <v>0.56599999999999995</v>
          </cell>
          <cell r="K1539">
            <v>0.5</v>
          </cell>
          <cell r="L1539">
            <v>0.15</v>
          </cell>
          <cell r="M1539">
            <v>0</v>
          </cell>
        </row>
        <row r="1540">
          <cell r="A1540" t="str">
            <v>модернизация и реконструкция</v>
          </cell>
          <cell r="F1540">
            <v>5.5910000000000002</v>
          </cell>
          <cell r="G1540">
            <v>5.5910000000000002</v>
          </cell>
          <cell r="H1540">
            <v>3.5750000000000002</v>
          </cell>
          <cell r="I1540">
            <v>0.8</v>
          </cell>
          <cell r="J1540">
            <v>0.56599999999999995</v>
          </cell>
          <cell r="K1540">
            <v>0.5</v>
          </cell>
          <cell r="L1540">
            <v>0.15</v>
          </cell>
          <cell r="M1540">
            <v>0</v>
          </cell>
        </row>
        <row r="1541">
          <cell r="A1541" t="str">
            <v>УзАПИ</v>
          </cell>
        </row>
        <row r="1542">
          <cell r="A1542" t="str">
            <v>Всего</v>
          </cell>
          <cell r="F1542">
            <v>3.9260000000000002</v>
          </cell>
          <cell r="G1542">
            <v>3.9260000000000002</v>
          </cell>
          <cell r="H1542">
            <v>1.9100000000000001</v>
          </cell>
          <cell r="I1542">
            <v>0.8</v>
          </cell>
          <cell r="J1542">
            <v>0.56599999999999995</v>
          </cell>
          <cell r="K1542">
            <v>0.5</v>
          </cell>
          <cell r="L1542">
            <v>0.15</v>
          </cell>
          <cell r="M1542">
            <v>0</v>
          </cell>
        </row>
        <row r="1543">
          <cell r="A1543" t="str">
            <v>в том числе:</v>
          </cell>
        </row>
        <row r="1544">
          <cell r="E1544" t="str">
            <v>собственные средства</v>
          </cell>
          <cell r="F1544">
            <v>2.4260000000000002</v>
          </cell>
          <cell r="G1544">
            <v>2.4260000000000002</v>
          </cell>
          <cell r="H1544">
            <v>0.41000000000000003</v>
          </cell>
          <cell r="I1544">
            <v>0.8</v>
          </cell>
          <cell r="J1544">
            <v>0.56599999999999995</v>
          </cell>
          <cell r="K1544">
            <v>0.5</v>
          </cell>
          <cell r="L1544">
            <v>0.15</v>
          </cell>
          <cell r="M1544">
            <v>0</v>
          </cell>
        </row>
        <row r="1545">
          <cell r="E1545" t="str">
            <v>кредиты коммерческих банков</v>
          </cell>
          <cell r="F1545">
            <v>1.5</v>
          </cell>
          <cell r="G1545">
            <v>1.5</v>
          </cell>
          <cell r="H1545">
            <v>1.5</v>
          </cell>
          <cell r="I1545">
            <v>0</v>
          </cell>
          <cell r="J1545">
            <v>0</v>
          </cell>
          <cell r="K1545">
            <v>0</v>
          </cell>
          <cell r="L1545">
            <v>0</v>
          </cell>
          <cell r="M1545">
            <v>0</v>
          </cell>
        </row>
        <row r="1546">
          <cell r="A1546" t="str">
            <v>модернизация и реконструкция</v>
          </cell>
          <cell r="F1546">
            <v>3.9260000000000002</v>
          </cell>
          <cell r="G1546">
            <v>3.9260000000000002</v>
          </cell>
          <cell r="H1546">
            <v>1.9100000000000001</v>
          </cell>
          <cell r="I1546">
            <v>0.8</v>
          </cell>
          <cell r="J1546">
            <v>0.56599999999999995</v>
          </cell>
          <cell r="K1546">
            <v>0.5</v>
          </cell>
          <cell r="L1546">
            <v>0.15</v>
          </cell>
        </row>
        <row r="1547">
          <cell r="A1547" t="str">
            <v>Модернизация фальцовальной линии. Приобретение фальц. Машины</v>
          </cell>
          <cell r="B1547" t="str">
            <v>36 тыс. лист/час А4</v>
          </cell>
          <cell r="C1547" t="str">
            <v>2015 г.</v>
          </cell>
          <cell r="D1547" t="str">
            <v>"Harizon" (Япония)</v>
          </cell>
          <cell r="E1547" t="str">
            <v>Всего</v>
          </cell>
          <cell r="F1547">
            <v>0.23</v>
          </cell>
          <cell r="G1547">
            <v>0.23</v>
          </cell>
          <cell r="H1547">
            <v>0.23</v>
          </cell>
          <cell r="O1547" t="str">
            <v>Имеется разработанное ТЭО проекта</v>
          </cell>
          <cell r="P1547" t="str">
            <v>Постановление КМ РУз. от 19 апреля 2012 года №115</v>
          </cell>
        </row>
        <row r="1548">
          <cell r="E1548" t="str">
            <v>собственные средства</v>
          </cell>
          <cell r="F1548">
            <v>0.23</v>
          </cell>
          <cell r="G1548">
            <v>0.23</v>
          </cell>
          <cell r="H1548">
            <v>0.23</v>
          </cell>
        </row>
        <row r="1549">
          <cell r="A1549" t="str">
            <v>Модернизация печатного цеха. Приобретение ролевой печатной машины</v>
          </cell>
          <cell r="B1549" t="str">
            <v>Печать 10 млн. л/ отт. за год</v>
          </cell>
          <cell r="C1549" t="str">
            <v>2016 г.</v>
          </cell>
          <cell r="D1549" t="str">
            <v>Eastern Trading House SA (Швейцария)</v>
          </cell>
          <cell r="E1549" t="str">
            <v>Всего</v>
          </cell>
          <cell r="F1549">
            <v>0.8</v>
          </cell>
          <cell r="G1549">
            <v>0.8</v>
          </cell>
          <cell r="H1549">
            <v>0</v>
          </cell>
          <cell r="I1549">
            <v>0.8</v>
          </cell>
          <cell r="O1549" t="str">
            <v>Имеется разработанное ТЭО проекта</v>
          </cell>
          <cell r="P1549" t="str">
            <v>Постановление КМ РУз. от 19 апреля 2012 года №115</v>
          </cell>
        </row>
        <row r="1550">
          <cell r="E1550" t="str">
            <v>собственные средства</v>
          </cell>
          <cell r="F1550">
            <v>0.8</v>
          </cell>
          <cell r="G1550">
            <v>0.8</v>
          </cell>
          <cell r="I1550">
            <v>0.8</v>
          </cell>
        </row>
        <row r="1551">
          <cell r="A1551" t="str">
            <v>Модернизация переплётного цеха. Закупка ниткошвейных машины "Aster-180"</v>
          </cell>
          <cell r="B1551" t="str">
            <v>3 тыс. тетрадей за мес.</v>
          </cell>
          <cell r="C1551" t="str">
            <v>2017 г.</v>
          </cell>
          <cell r="D1551" t="str">
            <v>"Harizon" (Япония)</v>
          </cell>
          <cell r="E1551" t="str">
            <v>Всего</v>
          </cell>
          <cell r="F1551">
            <v>0.56599999999999995</v>
          </cell>
          <cell r="G1551">
            <v>0.56599999999999995</v>
          </cell>
          <cell r="H1551">
            <v>0</v>
          </cell>
          <cell r="I1551">
            <v>0</v>
          </cell>
          <cell r="J1551">
            <v>0.56599999999999995</v>
          </cell>
          <cell r="O1551" t="str">
            <v>Имеется разработанное ТЭО проекта</v>
          </cell>
          <cell r="P1551" t="str">
            <v>Постановление КМ РУз. от 19 апреля 2012 года №115</v>
          </cell>
        </row>
        <row r="1552">
          <cell r="E1552" t="str">
            <v>собственные средства</v>
          </cell>
          <cell r="F1552">
            <v>0.56599999999999995</v>
          </cell>
          <cell r="G1552">
            <v>0.56599999999999995</v>
          </cell>
          <cell r="J1552">
            <v>0.56599999999999995</v>
          </cell>
        </row>
        <row r="1553">
          <cell r="A1553" t="str">
            <v>Модернизация допечатного цеха. Приобретение одноножевой резальной машины "Perfecta"</v>
          </cell>
          <cell r="B1553" t="str">
            <v>2,64 тыс. резки за час</v>
          </cell>
          <cell r="C1553" t="str">
            <v>2015 г.</v>
          </cell>
          <cell r="D1553" t="str">
            <v>"Perfecta" (Германия)</v>
          </cell>
          <cell r="E1553" t="str">
            <v>Всего</v>
          </cell>
          <cell r="F1553">
            <v>0.18</v>
          </cell>
          <cell r="G1553">
            <v>0.18</v>
          </cell>
          <cell r="H1553">
            <v>0.18</v>
          </cell>
          <cell r="O1553" t="str">
            <v>Имеется разработанное ТЭО проекта</v>
          </cell>
          <cell r="P1553" t="str">
            <v>Постановление КМ РУз. от 19 апреля 2012 года №115</v>
          </cell>
        </row>
        <row r="1554">
          <cell r="E1554" t="str">
            <v>собственные средства</v>
          </cell>
          <cell r="F1554">
            <v>0.18</v>
          </cell>
          <cell r="G1554">
            <v>0.18</v>
          </cell>
          <cell r="H1554">
            <v>0.18</v>
          </cell>
        </row>
        <row r="1555">
          <cell r="A1555" t="str">
            <v>Модернизация цеха по подготовке печатных форм. Приобретение оборудование для подготовки форм методом CtP "Agfa"</v>
          </cell>
          <cell r="B1555" t="str">
            <v>3,2 тыс. форм за мес.</v>
          </cell>
          <cell r="C1555" t="str">
            <v>2019 г.</v>
          </cell>
          <cell r="D1555" t="str">
            <v>VIP-Systems Graphische Materialen GmbH (Германия)</v>
          </cell>
          <cell r="E1555" t="str">
            <v>Всего</v>
          </cell>
          <cell r="F1555">
            <v>0.15</v>
          </cell>
          <cell r="G1555">
            <v>0.15</v>
          </cell>
          <cell r="H1555">
            <v>0</v>
          </cell>
          <cell r="I1555">
            <v>0</v>
          </cell>
          <cell r="J1555">
            <v>0</v>
          </cell>
          <cell r="K1555">
            <v>0</v>
          </cell>
          <cell r="L1555">
            <v>0.15</v>
          </cell>
          <cell r="O1555" t="str">
            <v>Имеется разработанное ТЭО проекта</v>
          </cell>
          <cell r="P1555" t="str">
            <v>Постановление КМ РУз. от 19 апреля 2012 года №115</v>
          </cell>
        </row>
        <row r="1556">
          <cell r="E1556" t="str">
            <v>собственные средства</v>
          </cell>
          <cell r="F1556">
            <v>0.15</v>
          </cell>
          <cell r="G1556">
            <v>0.15</v>
          </cell>
          <cell r="L1556">
            <v>0.15</v>
          </cell>
        </row>
        <row r="1557">
          <cell r="A1557" t="str">
            <v>Модернизация производства. Приобретение линии по изготовлению гофракартона</v>
          </cell>
          <cell r="B1557" t="str">
            <v>переработка 600 тн. бумаги</v>
          </cell>
          <cell r="C1557" t="str">
            <v>2018 г.</v>
          </cell>
          <cell r="D1557" t="str">
            <v>Турция</v>
          </cell>
          <cell r="E1557" t="str">
            <v>Всего</v>
          </cell>
          <cell r="F1557">
            <v>0.5</v>
          </cell>
          <cell r="G1557">
            <v>0.5</v>
          </cell>
          <cell r="H1557">
            <v>0</v>
          </cell>
          <cell r="I1557">
            <v>0</v>
          </cell>
          <cell r="J1557">
            <v>0</v>
          </cell>
          <cell r="K1557">
            <v>0.5</v>
          </cell>
          <cell r="O1557" t="str">
            <v>Имеется разработанное ТЭО проекта</v>
          </cell>
          <cell r="P1557" t="str">
            <v>Постановление КМ РУз. от 19 апреля 2012 года №115</v>
          </cell>
        </row>
        <row r="1558">
          <cell r="E1558" t="str">
            <v>собственные средства</v>
          </cell>
          <cell r="F1558">
            <v>0.5</v>
          </cell>
          <cell r="G1558">
            <v>0.5</v>
          </cell>
          <cell r="K1558">
            <v>0.5</v>
          </cell>
        </row>
        <row r="1559">
          <cell r="A1559" t="str">
            <v>Модернизация печатного цеха. Приобретение печатной машины Ф70х100 А-1, 4+4</v>
          </cell>
          <cell r="B1559" t="str">
            <v>Печать 10 млн. л/ отт. за год</v>
          </cell>
          <cell r="C1559" t="str">
            <v>2015 г.</v>
          </cell>
          <cell r="D1559" t="str">
            <v>Германия</v>
          </cell>
          <cell r="E1559" t="str">
            <v>Всего</v>
          </cell>
          <cell r="F1559">
            <v>1.5</v>
          </cell>
          <cell r="G1559">
            <v>1.5</v>
          </cell>
          <cell r="H1559">
            <v>1.5</v>
          </cell>
          <cell r="P1559" t="str">
            <v>Постановление КМ РУз. от 19 апреля 2012 года №115</v>
          </cell>
        </row>
        <row r="1560">
          <cell r="E1560" t="str">
            <v>кредиты коммерческих банков</v>
          </cell>
          <cell r="F1560">
            <v>1.5</v>
          </cell>
          <cell r="G1560">
            <v>1.5</v>
          </cell>
          <cell r="H1560">
            <v>1.5</v>
          </cell>
          <cell r="O1560" t="str">
            <v>Имеется разработанное ТЭО проекта</v>
          </cell>
        </row>
        <row r="1561">
          <cell r="A1561" t="str">
            <v>ИПАК "Шарк"</v>
          </cell>
        </row>
        <row r="1562">
          <cell r="A1562" t="str">
            <v>Всего</v>
          </cell>
          <cell r="F1562">
            <v>1.665</v>
          </cell>
          <cell r="G1562">
            <v>1.665</v>
          </cell>
          <cell r="H1562">
            <v>1.665</v>
          </cell>
        </row>
        <row r="1563">
          <cell r="A1563" t="str">
            <v>в том числе:</v>
          </cell>
        </row>
        <row r="1564">
          <cell r="E1564" t="str">
            <v>собственные средства</v>
          </cell>
          <cell r="F1564">
            <v>1.665</v>
          </cell>
          <cell r="G1564">
            <v>1.665</v>
          </cell>
          <cell r="H1564">
            <v>1.665</v>
          </cell>
        </row>
        <row r="1565">
          <cell r="A1565" t="str">
            <v>модернизация и реконструкция</v>
          </cell>
          <cell r="F1565">
            <v>1.665</v>
          </cell>
          <cell r="G1565">
            <v>1.665</v>
          </cell>
          <cell r="H1565">
            <v>1.665</v>
          </cell>
        </row>
        <row r="1566">
          <cell r="A1566" t="str">
            <v>Покупка устройство для прямого экспонирования формных пластин (СТР)</v>
          </cell>
          <cell r="B1566" t="str">
            <v>12 тыс.шт.</v>
          </cell>
          <cell r="C1566" t="str">
            <v>2015 г.</v>
          </cell>
          <cell r="D1566" t="str">
            <v>не требуется</v>
          </cell>
          <cell r="E1566" t="str">
            <v>Всего</v>
          </cell>
          <cell r="F1566">
            <v>0.15</v>
          </cell>
          <cell r="G1566">
            <v>0.15</v>
          </cell>
          <cell r="H1566">
            <v>0.15</v>
          </cell>
          <cell r="O1566" t="str">
            <v>Требуется разработка ТЭО проекта</v>
          </cell>
          <cell r="P1566" t="str">
            <v>Постановление КМ РУз. от 19 апреля 2012 года №115</v>
          </cell>
        </row>
        <row r="1567">
          <cell r="E1567" t="str">
            <v>собственные средства</v>
          </cell>
          <cell r="F1567">
            <v>0.15</v>
          </cell>
          <cell r="G1567">
            <v>0.15</v>
          </cell>
          <cell r="H1567">
            <v>0.15</v>
          </cell>
        </row>
        <row r="1568">
          <cell r="A1568" t="str">
            <v>Покупка печатной машины для печати тетрадей</v>
          </cell>
          <cell r="B1568" t="str">
            <v>6 млн.шт.</v>
          </cell>
          <cell r="C1568" t="str">
            <v>2016 г.</v>
          </cell>
          <cell r="D1568" t="str">
            <v>не требуется</v>
          </cell>
          <cell r="E1568" t="str">
            <v>Всего</v>
          </cell>
          <cell r="F1568">
            <v>0.315</v>
          </cell>
          <cell r="G1568">
            <v>0.315</v>
          </cell>
          <cell r="H1568">
            <v>0.315</v>
          </cell>
          <cell r="O1568" t="str">
            <v>Требуется разработка ТЭО проекта</v>
          </cell>
          <cell r="P1568" t="str">
            <v>Постановление КМ РУз. от 19 апреля 2012 года №115</v>
          </cell>
        </row>
        <row r="1569">
          <cell r="E1569" t="str">
            <v>собственные средства</v>
          </cell>
          <cell r="F1569">
            <v>0.315</v>
          </cell>
          <cell r="G1569">
            <v>0.315</v>
          </cell>
          <cell r="H1569">
            <v>0.315</v>
          </cell>
        </row>
        <row r="1570">
          <cell r="A1570" t="str">
            <v>Покупка офсетной листовой печатной машины</v>
          </cell>
          <cell r="B1570" t="str">
            <v>5 млн.л/от.</v>
          </cell>
          <cell r="C1570" t="str">
            <v>2017 г.</v>
          </cell>
          <cell r="D1570" t="str">
            <v>не требуется</v>
          </cell>
          <cell r="E1570" t="str">
            <v>Всего</v>
          </cell>
          <cell r="F1570">
            <v>1.2</v>
          </cell>
          <cell r="G1570">
            <v>1.2</v>
          </cell>
          <cell r="H1570">
            <v>1.2</v>
          </cell>
          <cell r="O1570" t="str">
            <v>Требуется разработка бизнес-плана проекта</v>
          </cell>
          <cell r="P1570" t="str">
            <v>Постановление КМ РУз. от 19 апреля 2012 года №115</v>
          </cell>
        </row>
        <row r="1571">
          <cell r="E1571" t="str">
            <v>собственные средства</v>
          </cell>
          <cell r="F1571">
            <v>1.2</v>
          </cell>
          <cell r="G1571">
            <v>1.2</v>
          </cell>
          <cell r="H1571">
            <v>1.2</v>
          </cell>
        </row>
        <row r="1572">
          <cell r="A1572" t="str">
            <v>Комплекс по вопросам культуры, образования, здравоохранения и социальной защиты, всего</v>
          </cell>
          <cell r="F1572">
            <v>442.1219999999999</v>
          </cell>
          <cell r="G1572">
            <v>346.92399999999992</v>
          </cell>
          <cell r="H1572">
            <v>134.00500000000002</v>
          </cell>
          <cell r="I1572">
            <v>69.6845</v>
          </cell>
          <cell r="J1572">
            <v>47.164500000000011</v>
          </cell>
          <cell r="K1572">
            <v>34.599999999999994</v>
          </cell>
          <cell r="L1572">
            <v>36.47</v>
          </cell>
          <cell r="M1572">
            <v>25</v>
          </cell>
        </row>
        <row r="1573">
          <cell r="A1573" t="str">
            <v>новое строительство</v>
          </cell>
          <cell r="F1573">
            <v>388.22199999999992</v>
          </cell>
          <cell r="G1573">
            <v>311.6939999999999</v>
          </cell>
          <cell r="H1573">
            <v>118.47500000000002</v>
          </cell>
          <cell r="I1573">
            <v>51.4345</v>
          </cell>
          <cell r="J1573">
            <v>45.714500000000008</v>
          </cell>
          <cell r="K1573">
            <v>34.599999999999994</v>
          </cell>
          <cell r="L1573">
            <v>36.47</v>
          </cell>
          <cell r="M1573">
            <v>25</v>
          </cell>
        </row>
        <row r="1574">
          <cell r="A1574" t="str">
            <v>модернизация и реконструкция</v>
          </cell>
          <cell r="F1574">
            <v>53.9</v>
          </cell>
          <cell r="G1574">
            <v>35.230000000000004</v>
          </cell>
          <cell r="H1574">
            <v>15.530000000000001</v>
          </cell>
          <cell r="I1574">
            <v>18.25</v>
          </cell>
          <cell r="J1574">
            <v>1.45</v>
          </cell>
          <cell r="K1574">
            <v>0</v>
          </cell>
          <cell r="L1574">
            <v>0</v>
          </cell>
          <cell r="M1574">
            <v>0</v>
          </cell>
        </row>
        <row r="1575">
          <cell r="A1575" t="str">
            <v>ГАК "Узфармсаноат"</v>
          </cell>
        </row>
        <row r="1576">
          <cell r="A1576" t="str">
            <v>Всего</v>
          </cell>
          <cell r="F1576">
            <v>442.1219999999999</v>
          </cell>
          <cell r="G1576">
            <v>346.92399999999992</v>
          </cell>
          <cell r="H1576">
            <v>134.00500000000002</v>
          </cell>
          <cell r="I1576">
            <v>69.6845</v>
          </cell>
          <cell r="J1576">
            <v>47.164500000000011</v>
          </cell>
          <cell r="K1576">
            <v>34.599999999999994</v>
          </cell>
          <cell r="L1576">
            <v>36.47</v>
          </cell>
          <cell r="M1576">
            <v>25</v>
          </cell>
        </row>
        <row r="1577">
          <cell r="A1577" t="str">
            <v>в том числе:</v>
          </cell>
        </row>
        <row r="1578">
          <cell r="E1578" t="str">
            <v>собственные средства</v>
          </cell>
          <cell r="F1578">
            <v>97.219499999999968</v>
          </cell>
          <cell r="G1578">
            <v>73.701499999999996</v>
          </cell>
          <cell r="H1578">
            <v>38.125000000000007</v>
          </cell>
          <cell r="I1578">
            <v>20.676999999999996</v>
          </cell>
          <cell r="J1578">
            <v>8.6394999999999982</v>
          </cell>
          <cell r="K1578">
            <v>3.350000000000001</v>
          </cell>
          <cell r="L1578">
            <v>2.9099999999999993</v>
          </cell>
          <cell r="M1578">
            <v>0</v>
          </cell>
        </row>
        <row r="1579">
          <cell r="E1579" t="str">
            <v>кредиты коммерческих банков</v>
          </cell>
          <cell r="F1579">
            <v>282.05249999999995</v>
          </cell>
          <cell r="G1579">
            <v>246.99249999999995</v>
          </cell>
          <cell r="H1579">
            <v>73.210000000000022</v>
          </cell>
          <cell r="I1579">
            <v>46.447500000000005</v>
          </cell>
          <cell r="J1579">
            <v>37.524999999999999</v>
          </cell>
          <cell r="K1579">
            <v>31.25</v>
          </cell>
          <cell r="L1579">
            <v>33.56</v>
          </cell>
          <cell r="M1579">
            <v>25</v>
          </cell>
        </row>
        <row r="1580">
          <cell r="E1580" t="str">
            <v>прямые иностранные инвестиции и кредиты</v>
          </cell>
          <cell r="F1580">
            <v>62.85</v>
          </cell>
          <cell r="G1580">
            <v>26.230000000000004</v>
          </cell>
          <cell r="H1580">
            <v>22.67</v>
          </cell>
          <cell r="I1580">
            <v>2.5599999999999996</v>
          </cell>
          <cell r="J1580">
            <v>1</v>
          </cell>
          <cell r="K1580">
            <v>0</v>
          </cell>
          <cell r="L1580">
            <v>0</v>
          </cell>
          <cell r="M1580">
            <v>0</v>
          </cell>
        </row>
        <row r="1581">
          <cell r="A1581" t="str">
            <v>новое строительство</v>
          </cell>
          <cell r="F1581">
            <v>388.22199999999992</v>
          </cell>
          <cell r="G1581">
            <v>311.6939999999999</v>
          </cell>
          <cell r="H1581">
            <v>118.47500000000002</v>
          </cell>
          <cell r="I1581">
            <v>51.4345</v>
          </cell>
          <cell r="J1581">
            <v>45.714500000000008</v>
          </cell>
          <cell r="K1581">
            <v>34.599999999999994</v>
          </cell>
          <cell r="L1581">
            <v>36.47</v>
          </cell>
          <cell r="M1581">
            <v>25</v>
          </cell>
        </row>
        <row r="1582">
          <cell r="A1582" t="str">
            <v>Организация производства плазмозамещающих растворов на базе ЧНПП "Radiks"</v>
          </cell>
          <cell r="B1582" t="str">
            <v>170,0 млн.усл.ед</v>
          </cell>
          <cell r="C1582" t="str">
            <v>2014-2016 гг.</v>
          </cell>
          <cell r="D1582" t="str">
            <v>не требуется</v>
          </cell>
          <cell r="E1582" t="str">
            <v>Всего</v>
          </cell>
          <cell r="F1582">
            <v>10</v>
          </cell>
          <cell r="G1582">
            <v>9</v>
          </cell>
          <cell r="H1582">
            <v>9</v>
          </cell>
          <cell r="O1582" t="str">
            <v>Бизнес-план проекта на стадии разработки</v>
          </cell>
          <cell r="P1582" t="str">
            <v>Постановления Президента Республики Узбекистан от 17.11.2014 г. №ПП-2264Письмо ГАК "Узфармсаноат" от 30.05.2014 г.  МД-11/1007</v>
          </cell>
        </row>
        <row r="1583">
          <cell r="E1583" t="str">
            <v>собственные средства</v>
          </cell>
          <cell r="F1583">
            <v>4</v>
          </cell>
          <cell r="G1583">
            <v>3.6</v>
          </cell>
          <cell r="H1583">
            <v>3.6</v>
          </cell>
        </row>
        <row r="1584">
          <cell r="E1584" t="str">
            <v>кредиты коммерческих банков</v>
          </cell>
          <cell r="F1584">
            <v>6</v>
          </cell>
          <cell r="G1584">
            <v>5.4</v>
          </cell>
          <cell r="H1584">
            <v>5.4</v>
          </cell>
        </row>
        <row r="1585">
          <cell r="A1585" t="str">
            <v>Организация производства Туберкулина на базе ООО "Uzbiopharm", г. Ташкент</v>
          </cell>
          <cell r="B1585" t="str">
            <v>1,0 млн. ус. ед</v>
          </cell>
          <cell r="C1585" t="str">
            <v>2015-2016 гг.</v>
          </cell>
          <cell r="D1585" t="str">
            <v>не требуется</v>
          </cell>
          <cell r="E1585" t="str">
            <v>Всего</v>
          </cell>
          <cell r="F1585">
            <v>1.2</v>
          </cell>
          <cell r="G1585">
            <v>1.2</v>
          </cell>
          <cell r="H1585">
            <v>1</v>
          </cell>
          <cell r="I1585">
            <v>0.2</v>
          </cell>
          <cell r="O1585" t="str">
            <v>Бизнес-план проекта на стадии разработки</v>
          </cell>
          <cell r="P1585" t="str">
            <v>Постановления Президента Республики Узбекистан от 17.11.2014 г. №ПП-2264Письмо ГАК "Узфармсаноат" от 18.06.2014 г.  №МД-11/1108</v>
          </cell>
        </row>
        <row r="1586">
          <cell r="E1586" t="str">
            <v>собственные средства</v>
          </cell>
          <cell r="F1586">
            <v>0.2</v>
          </cell>
          <cell r="G1586">
            <v>0.2</v>
          </cell>
          <cell r="H1586">
            <v>0.2</v>
          </cell>
        </row>
        <row r="1587">
          <cell r="E1587" t="str">
            <v>кредиты коммерческих банков</v>
          </cell>
          <cell r="F1587">
            <v>1</v>
          </cell>
          <cell r="G1587">
            <v>1</v>
          </cell>
          <cell r="H1587">
            <v>0.8</v>
          </cell>
          <cell r="I1587">
            <v>0.2</v>
          </cell>
        </row>
        <row r="1588">
          <cell r="A1588" t="str">
            <v>Организация производства инфузиоинных растворов и суспензий, стерильных антибиотиков сухой рассыпки для приготовления  иньекционных растворов на СП ООО "Merrymed farm", Наманганская область</v>
          </cell>
          <cell r="B1588" t="str">
            <v>12,0 млн.шт.порошков,8,5 млн.шт.</v>
          </cell>
          <cell r="C1588" t="str">
            <v>2014-2015 гг.</v>
          </cell>
          <cell r="D1588" t="str">
            <v>не требуется</v>
          </cell>
          <cell r="E1588" t="str">
            <v>Всего</v>
          </cell>
          <cell r="F1588">
            <v>6</v>
          </cell>
          <cell r="G1588">
            <v>5.5</v>
          </cell>
          <cell r="H1588">
            <v>5.5</v>
          </cell>
          <cell r="O1588" t="str">
            <v>Имеется утвержденный бизнес-план проекта</v>
          </cell>
          <cell r="P1588" t="str">
            <v>Постановления Президента Республики Узбекистан от 17.11.2014 г. №ПП-2264Письмо ГАК "Узфармсаноат" от 30.05.2014 г.  МД-11/1007</v>
          </cell>
        </row>
        <row r="1589">
          <cell r="E1589" t="str">
            <v>собственные средства</v>
          </cell>
          <cell r="F1589">
            <v>0.9</v>
          </cell>
          <cell r="G1589">
            <v>0.8</v>
          </cell>
          <cell r="H1589">
            <v>0.8</v>
          </cell>
        </row>
        <row r="1590">
          <cell r="E1590" t="str">
            <v>кредиты коммерческих банков</v>
          </cell>
          <cell r="F1590">
            <v>5.0999999999999996</v>
          </cell>
          <cell r="G1590">
            <v>4.7</v>
          </cell>
          <cell r="H1590">
            <v>4.7</v>
          </cell>
        </row>
        <row r="1591">
          <cell r="A1591" t="str">
            <v>Организация производства порожных ампул и инъекционных растворов на базе ООО "Pharm Product", г.Ташкент</v>
          </cell>
          <cell r="B1591" t="str">
            <v>120,0 млн. амп.</v>
          </cell>
          <cell r="C1591" t="str">
            <v>2013-2015 гг.</v>
          </cell>
          <cell r="D1591" t="str">
            <v>не требуется</v>
          </cell>
          <cell r="E1591" t="str">
            <v>Всего</v>
          </cell>
          <cell r="F1591">
            <v>7.5</v>
          </cell>
          <cell r="G1591">
            <v>6.5</v>
          </cell>
          <cell r="H1591">
            <v>6.5</v>
          </cell>
          <cell r="O1591" t="str">
            <v>Бизнес-план проекта на стадии разработки</v>
          </cell>
          <cell r="P1591" t="str">
            <v>Постановления Президента Республики Узбекистан от 17.11.2014 г. №ПП-2264Письмо ГАК "Узфармсаноат" от 30.05.2014 г.  МД-11/1007</v>
          </cell>
        </row>
        <row r="1592">
          <cell r="E1592" t="str">
            <v>собственные средства</v>
          </cell>
          <cell r="F1592">
            <v>6</v>
          </cell>
          <cell r="G1592">
            <v>5</v>
          </cell>
          <cell r="H1592">
            <v>5</v>
          </cell>
        </row>
        <row r="1593">
          <cell r="E1593" t="str">
            <v>кредиты коммерческих банков</v>
          </cell>
          <cell r="F1593">
            <v>1.5</v>
          </cell>
          <cell r="G1593">
            <v>1.5</v>
          </cell>
          <cell r="H1593">
            <v>1.5</v>
          </cell>
        </row>
        <row r="1594">
          <cell r="A1594" t="str">
            <v>Организация производства инфузионных растворов и глазных препаратов на базе ЧП "Dentafill Plyus", г.Ташкент</v>
          </cell>
          <cell r="B1594" t="str">
            <v>8,6 млн.шт.</v>
          </cell>
          <cell r="C1594" t="str">
            <v>2014-2015 гг.</v>
          </cell>
          <cell r="D1594" t="str">
            <v>не требуется</v>
          </cell>
          <cell r="E1594" t="str">
            <v>Всего</v>
          </cell>
          <cell r="F1594">
            <v>3.56</v>
          </cell>
          <cell r="G1594">
            <v>3.2</v>
          </cell>
          <cell r="H1594">
            <v>3.2</v>
          </cell>
          <cell r="O1594" t="str">
            <v>Имеется утвержденный бизнес-план проекта</v>
          </cell>
          <cell r="P1594" t="str">
            <v>Постановления Президента Республики Узбекистан от 17.11.2014 г. №ПП-2264Письмо ГАК "Узфармсаноат" от 30.05.2014 г.  МД-11/1007</v>
          </cell>
        </row>
        <row r="1595">
          <cell r="E1595" t="str">
            <v>собственные средства</v>
          </cell>
          <cell r="F1595">
            <v>3.56</v>
          </cell>
          <cell r="G1595">
            <v>3.2</v>
          </cell>
          <cell r="H1595">
            <v>3.2</v>
          </cell>
        </row>
        <row r="1596">
          <cell r="A1596" t="str">
            <v>Организация производства лекарственных растворов, таблеток, мазей и свечей на базе ООО "Torimed Pharma", Ташкентская область</v>
          </cell>
          <cell r="B1596" t="str">
            <v>24,5 млн.шт.</v>
          </cell>
          <cell r="C1596" t="str">
            <v>2014-2015 гг.</v>
          </cell>
          <cell r="D1596" t="str">
            <v>не требуется</v>
          </cell>
          <cell r="E1596" t="str">
            <v>Всего</v>
          </cell>
          <cell r="F1596">
            <v>3.2</v>
          </cell>
          <cell r="G1596">
            <v>3</v>
          </cell>
          <cell r="H1596">
            <v>3</v>
          </cell>
          <cell r="O1596" t="str">
            <v>Бизнес-план проекта на стадии разработки</v>
          </cell>
          <cell r="P1596" t="str">
            <v>Постановления Президента Республики Узбекистан от 17.11.2014 г. №ПП-2264Письмо ГАК "Узфармсаноат" от 30.05.2014 г.  МД-11/1007</v>
          </cell>
        </row>
        <row r="1597">
          <cell r="E1597" t="str">
            <v>собственные средства</v>
          </cell>
          <cell r="F1597">
            <v>2.2000000000000002</v>
          </cell>
          <cell r="G1597">
            <v>2</v>
          </cell>
          <cell r="H1597">
            <v>2</v>
          </cell>
        </row>
        <row r="1598">
          <cell r="E1598" t="str">
            <v>кредиты коммерческих банков</v>
          </cell>
          <cell r="F1598">
            <v>1</v>
          </cell>
          <cell r="G1598">
            <v>1</v>
          </cell>
          <cell r="H1598">
            <v>1</v>
          </cell>
        </row>
        <row r="1599">
          <cell r="A1599" t="str">
            <v>Организация производства упаковочных материалов для фармацевтических препаратов а также средства личной гигиены на базе ООО "Pharma Pack", Ташкентская область</v>
          </cell>
          <cell r="B1599" t="str">
            <v>24,5 млн. шт.</v>
          </cell>
          <cell r="C1599" t="str">
            <v>2014-2015 гг.</v>
          </cell>
          <cell r="D1599" t="str">
            <v>не требуется</v>
          </cell>
          <cell r="E1599" t="str">
            <v>Всего</v>
          </cell>
          <cell r="F1599">
            <v>1.0499999999999998</v>
          </cell>
          <cell r="G1599">
            <v>0.9</v>
          </cell>
          <cell r="H1599">
            <v>0.9</v>
          </cell>
          <cell r="O1599" t="str">
            <v>Бизнес-план проекта на стадии разработки</v>
          </cell>
          <cell r="P1599" t="str">
            <v>Постановления Президента Республики Узбекистан от 17.11.2014 г. №ПП-2264Письмо ГАК "Узфармсаноат" от 30.05.2014 г.  МД-11/1007</v>
          </cell>
        </row>
        <row r="1600">
          <cell r="E1600" t="str">
            <v>собственные средства</v>
          </cell>
          <cell r="F1600">
            <v>0.7</v>
          </cell>
          <cell r="G1600">
            <v>0.55000000000000004</v>
          </cell>
          <cell r="H1600">
            <v>0.55000000000000004</v>
          </cell>
        </row>
        <row r="1601">
          <cell r="E1601" t="str">
            <v>кредиты коммерческих банков</v>
          </cell>
          <cell r="F1601">
            <v>0.35</v>
          </cell>
          <cell r="G1601">
            <v>0.35</v>
          </cell>
          <cell r="H1601">
            <v>0.35</v>
          </cell>
        </row>
        <row r="1602">
          <cell r="A1602" t="str">
            <v>Организация производства инфузионных растворов в поли-пропиленовых флаконах на OOO "Tatmedfarm", Наманганская область</v>
          </cell>
          <cell r="B1602" t="str">
            <v>7,2 млн. фл.</v>
          </cell>
          <cell r="C1602" t="str">
            <v>2014-2016 гг.</v>
          </cell>
          <cell r="D1602" t="str">
            <v>не требуется</v>
          </cell>
          <cell r="E1602" t="str">
            <v>Всего</v>
          </cell>
          <cell r="F1602">
            <v>2.2999999999999998</v>
          </cell>
          <cell r="G1602">
            <v>2.1999999999999997</v>
          </cell>
          <cell r="H1602">
            <v>2.1999999999999997</v>
          </cell>
          <cell r="I1602">
            <v>0</v>
          </cell>
          <cell r="O1602" t="str">
            <v>Бизнес-план проекта на стадии разработки</v>
          </cell>
          <cell r="P1602" t="str">
            <v>Постановления Президента Республики Узбекистан от 17.11.2014 г. №ПП-2264Письмо ГАК "Узфармсаноат" от 30.05.2014 г.  МД-11/1007</v>
          </cell>
        </row>
        <row r="1603">
          <cell r="E1603" t="str">
            <v>собственные средства</v>
          </cell>
          <cell r="F1603">
            <v>0.4</v>
          </cell>
          <cell r="G1603">
            <v>0.3</v>
          </cell>
          <cell r="H1603">
            <v>0.3</v>
          </cell>
        </row>
        <row r="1604">
          <cell r="E1604" t="str">
            <v>кредиты коммерческих банков</v>
          </cell>
          <cell r="F1604">
            <v>1.9</v>
          </cell>
          <cell r="G1604">
            <v>1.9</v>
          </cell>
          <cell r="H1604">
            <v>1.9</v>
          </cell>
        </row>
        <row r="1605">
          <cell r="A1605" t="str">
            <v>Организация производства лекарств в виде мягких желатиновых капсул, твердых таблеток и жестких желатиновых капсул на ООО "LEKINTERKAPS", Ташкентская область</v>
          </cell>
          <cell r="B1605" t="str">
            <v>31,3 млн. шт.</v>
          </cell>
          <cell r="C1605" t="str">
            <v>2013-2015 гг.</v>
          </cell>
          <cell r="D1605" t="str">
            <v>не требуется</v>
          </cell>
          <cell r="E1605" t="str">
            <v>Всего</v>
          </cell>
          <cell r="F1605">
            <v>1.23</v>
          </cell>
          <cell r="G1605">
            <v>0.73</v>
          </cell>
          <cell r="H1605">
            <v>0.73</v>
          </cell>
          <cell r="O1605" t="str">
            <v>Имеется утвержденный бизнес-план проекта</v>
          </cell>
          <cell r="P1605" t="str">
            <v>Постановления Президента Республики Узбекистан от 17.11.2014 г. №ПП-2264Письмо ГАК "Узфармсаноат" от 30.05.2014 г.  МД-11/1007</v>
          </cell>
        </row>
        <row r="1606">
          <cell r="E1606" t="str">
            <v>собственные средства</v>
          </cell>
          <cell r="F1606">
            <v>0.43</v>
          </cell>
          <cell r="G1606">
            <v>0.23</v>
          </cell>
          <cell r="H1606">
            <v>0.23</v>
          </cell>
        </row>
        <row r="1607">
          <cell r="E1607" t="str">
            <v>кредиты коммерческих банков</v>
          </cell>
          <cell r="F1607">
            <v>0.8</v>
          </cell>
          <cell r="G1607">
            <v>0.5</v>
          </cell>
          <cell r="H1607">
            <v>0.5</v>
          </cell>
        </row>
        <row r="1608">
          <cell r="A1608" t="str">
            <v>Организация производства препаратов для лечения эндокринных заболеваний, г.Ташкент</v>
          </cell>
          <cell r="B1608" t="str">
            <v>5,0 млн. условных ед</v>
          </cell>
          <cell r="C1608" t="str">
            <v>2015-2017 гг.</v>
          </cell>
          <cell r="D1608" t="str">
            <v>"Tarchomin Polfa"(Польша)</v>
          </cell>
          <cell r="E1608" t="str">
            <v>Всего</v>
          </cell>
          <cell r="F1608">
            <v>8</v>
          </cell>
          <cell r="G1608">
            <v>8</v>
          </cell>
          <cell r="H1608">
            <v>3</v>
          </cell>
          <cell r="I1608">
            <v>2.5</v>
          </cell>
          <cell r="J1608">
            <v>2.5</v>
          </cell>
          <cell r="O1608" t="str">
            <v>Требуется разработка бизнес-плана проекта</v>
          </cell>
          <cell r="P1608" t="str">
            <v xml:space="preserve">Постановление Президента Республики Узбекистан от 15.12.2010 г. ПП-1442 </v>
          </cell>
        </row>
        <row r="1609">
          <cell r="E1609" t="str">
            <v>собственные средства</v>
          </cell>
          <cell r="F1609">
            <v>1</v>
          </cell>
          <cell r="G1609">
            <v>1</v>
          </cell>
          <cell r="H1609">
            <v>1</v>
          </cell>
        </row>
        <row r="1610">
          <cell r="E1610" t="str">
            <v>кредиты коммерческих банков</v>
          </cell>
          <cell r="F1610">
            <v>3</v>
          </cell>
          <cell r="G1610">
            <v>3</v>
          </cell>
          <cell r="I1610">
            <v>1.5</v>
          </cell>
          <cell r="J1610">
            <v>1.5</v>
          </cell>
        </row>
        <row r="1611">
          <cell r="E1611" t="str">
            <v>прямые иностранные инвестиции и кредиты</v>
          </cell>
          <cell r="F1611">
            <v>4</v>
          </cell>
          <cell r="G1611">
            <v>4</v>
          </cell>
          <cell r="H1611">
            <v>2</v>
          </cell>
          <cell r="I1611">
            <v>1</v>
          </cell>
          <cell r="J1611">
            <v>1</v>
          </cell>
        </row>
        <row r="1612">
          <cell r="A1612" t="str">
            <v>Организация производства субстанции “Милдронат” (1-этап)  на ООО «AGRO BIO KIMYO» (СИЗ "Джизак")</v>
          </cell>
          <cell r="B1612" t="str">
            <v>1 млн. ус. ед</v>
          </cell>
          <cell r="C1612" t="str">
            <v>2014-2015гг.</v>
          </cell>
          <cell r="D1612" t="str">
            <v>"PESC Industrial Co., LTD" (КНР)</v>
          </cell>
          <cell r="E1612" t="str">
            <v>Всего</v>
          </cell>
          <cell r="F1612">
            <v>0.5</v>
          </cell>
          <cell r="G1612">
            <v>0.4</v>
          </cell>
          <cell r="H1612">
            <v>0.4</v>
          </cell>
          <cell r="O1612" t="str">
            <v>Бизнес-план проекта на стадии разработки</v>
          </cell>
          <cell r="P1612" t="str">
            <v>Постановления Президента Республики Узбекистан от 17.11.2014 г. №ПП-2264Письмо ГАК "Узфармсаноат" от 30.05.2014 г.  МД-11/1007</v>
          </cell>
        </row>
        <row r="1613">
          <cell r="E1613" t="str">
            <v>собственные средства</v>
          </cell>
          <cell r="F1613">
            <v>0.1</v>
          </cell>
          <cell r="G1613">
            <v>0.1</v>
          </cell>
          <cell r="H1613">
            <v>0.1</v>
          </cell>
        </row>
        <row r="1614">
          <cell r="E1614" t="str">
            <v>кредиты коммерческих банков</v>
          </cell>
          <cell r="F1614">
            <v>0.3</v>
          </cell>
          <cell r="G1614">
            <v>0.2</v>
          </cell>
          <cell r="H1614">
            <v>0.2</v>
          </cell>
        </row>
        <row r="1615">
          <cell r="E1615" t="str">
            <v>прямые иностранные инвестиции и кредиты</v>
          </cell>
          <cell r="F1615">
            <v>0.1</v>
          </cell>
          <cell r="G1615">
            <v>0.1</v>
          </cell>
          <cell r="H1615">
            <v>0.1</v>
          </cell>
        </row>
        <row r="1616">
          <cell r="A1616" t="str">
            <v>Организация производства «Спандбонд» на ООО "Galen Med Pharm", на территории СИЗ "Джизак"</v>
          </cell>
          <cell r="B1616" t="str">
            <v>30 млн. кв.м</v>
          </cell>
          <cell r="C1616" t="str">
            <v>2014-2015 гг.</v>
          </cell>
          <cell r="D1616" t="str">
            <v xml:space="preserve">не требуется </v>
          </cell>
          <cell r="E1616" t="str">
            <v>Всего</v>
          </cell>
          <cell r="F1616">
            <v>2</v>
          </cell>
          <cell r="G1616">
            <v>0.89999999999999991</v>
          </cell>
          <cell r="H1616">
            <v>0.89999999999999991</v>
          </cell>
          <cell r="O1616" t="str">
            <v>Бизнес-план проекта на стадии разработки</v>
          </cell>
          <cell r="P1616" t="str">
            <v>Постановление Президента Республики Узбекистан №ПП-2069 от 18.11.2013г.от 17.11.2014 г. №ПП-2264</v>
          </cell>
        </row>
        <row r="1617">
          <cell r="E1617" t="str">
            <v>собственные средства</v>
          </cell>
          <cell r="F1617">
            <v>0.2</v>
          </cell>
          <cell r="G1617">
            <v>0.2</v>
          </cell>
          <cell r="H1617">
            <v>0.2</v>
          </cell>
        </row>
        <row r="1618">
          <cell r="E1618" t="str">
            <v>кредиты коммерческих банков</v>
          </cell>
          <cell r="F1618">
            <v>1.8</v>
          </cell>
          <cell r="G1618">
            <v>0.7</v>
          </cell>
          <cell r="H1618">
            <v>0.7</v>
          </cell>
        </row>
        <row r="1619">
          <cell r="A1619" t="str">
            <v>Организация производства гормональных препаратов, г.Ташкент</v>
          </cell>
          <cell r="B1619" t="str">
            <v>1,0 млн. условных ед.</v>
          </cell>
          <cell r="C1619" t="str">
            <v>2013-2015 гг.(2013-2016 гг.)</v>
          </cell>
          <cell r="D1619" t="str">
            <v>Компания "Lekam"(Польша)</v>
          </cell>
          <cell r="E1619" t="str">
            <v>Всего</v>
          </cell>
          <cell r="F1619">
            <v>10</v>
          </cell>
          <cell r="G1619">
            <v>2</v>
          </cell>
          <cell r="H1619">
            <v>2</v>
          </cell>
          <cell r="O1619" t="str">
            <v xml:space="preserve">Требуется разработка ТЭО/бизнес-плана проекта </v>
          </cell>
          <cell r="P1619" t="str">
            <v xml:space="preserve">Постановление Президента Республики Узбекистан от 15.12.2010 г. ПП-1442 </v>
          </cell>
        </row>
        <row r="1620">
          <cell r="E1620" t="str">
            <v>собственные средства</v>
          </cell>
          <cell r="F1620">
            <v>1</v>
          </cell>
          <cell r="G1620">
            <v>1</v>
          </cell>
          <cell r="H1620">
            <v>1</v>
          </cell>
        </row>
        <row r="1621">
          <cell r="E1621" t="str">
            <v>кредиты коммерческих банков</v>
          </cell>
          <cell r="F1621">
            <v>3</v>
          </cell>
          <cell r="H1621">
            <v>0</v>
          </cell>
        </row>
        <row r="1622">
          <cell r="E1622" t="str">
            <v>прямые иностранные инвестиции и кредиты</v>
          </cell>
          <cell r="F1622">
            <v>6</v>
          </cell>
          <cell r="G1622">
            <v>1</v>
          </cell>
          <cell r="H1622">
            <v>1</v>
          </cell>
        </row>
        <row r="1623">
          <cell r="A1623" t="str">
            <v>Организация производства по выпуску онкологических препаратов</v>
          </cell>
          <cell r="B1623" t="str">
            <v>1 млн. шт.</v>
          </cell>
          <cell r="C1623" t="str">
            <v>2012-2015 гг.(2012-2016 гг.)</v>
          </cell>
          <cell r="D1623" t="str">
            <v>Прорабатывается</v>
          </cell>
          <cell r="E1623" t="str">
            <v>Всего</v>
          </cell>
          <cell r="F1623">
            <v>28</v>
          </cell>
          <cell r="G1623">
            <v>2</v>
          </cell>
          <cell r="H1623">
            <v>2</v>
          </cell>
          <cell r="O1623" t="str">
            <v xml:space="preserve">Требуется разработка ТЭО/бизнес-плана проекта </v>
          </cell>
          <cell r="P1623" t="str">
            <v xml:space="preserve">Постановление Президента Республики Узбекистан от 15.12.2010 г. ПП-1442 </v>
          </cell>
        </row>
        <row r="1624">
          <cell r="E1624" t="str">
            <v>собственные средства</v>
          </cell>
          <cell r="F1624">
            <v>3</v>
          </cell>
          <cell r="G1624">
            <v>1</v>
          </cell>
          <cell r="H1624">
            <v>1</v>
          </cell>
        </row>
        <row r="1625">
          <cell r="E1625" t="str">
            <v>кредиты коммерческих банков</v>
          </cell>
          <cell r="F1625">
            <v>20</v>
          </cell>
          <cell r="H1625">
            <v>0</v>
          </cell>
        </row>
        <row r="1626">
          <cell r="E1626" t="str">
            <v>прямые иностранные инвестиции и кредиты</v>
          </cell>
          <cell r="F1626">
            <v>5</v>
          </cell>
          <cell r="G1626">
            <v>1</v>
          </cell>
          <cell r="H1626">
            <v>1</v>
          </cell>
        </row>
        <row r="1627">
          <cell r="A1627" t="str">
            <v xml:space="preserve">Организация глубокой переработки солодки в Сергилийском районе, г.Ташкент </v>
          </cell>
          <cell r="B1627" t="str">
            <v>2 тыс. тонн</v>
          </cell>
          <cell r="C1627" t="str">
            <v>2013-2016 гг.</v>
          </cell>
          <cell r="D1627" t="str">
            <v>не требуется</v>
          </cell>
          <cell r="E1627" t="str">
            <v>Всего</v>
          </cell>
          <cell r="F1627">
            <v>10</v>
          </cell>
          <cell r="G1627">
            <v>8</v>
          </cell>
          <cell r="H1627">
            <v>5</v>
          </cell>
          <cell r="I1627">
            <v>3</v>
          </cell>
          <cell r="O1627" t="str">
            <v>Имеется утвержденный бизнес-план проекта</v>
          </cell>
          <cell r="P1627" t="str">
            <v>Постановление Президента Республики Узбекистан №ПП-2069 от 18.11.2013г.от 17.11.2014 г. №ПП-2264</v>
          </cell>
        </row>
        <row r="1628">
          <cell r="E1628" t="str">
            <v>собственные средства</v>
          </cell>
          <cell r="F1628">
            <v>2</v>
          </cell>
          <cell r="G1628">
            <v>0</v>
          </cell>
        </row>
        <row r="1629">
          <cell r="E1629" t="str">
            <v>кредиты коммерческих банков</v>
          </cell>
          <cell r="F1629">
            <v>8</v>
          </cell>
          <cell r="G1629">
            <v>8</v>
          </cell>
          <cell r="H1629">
            <v>5</v>
          </cell>
          <cell r="I1629">
            <v>3</v>
          </cell>
        </row>
        <row r="1630">
          <cell r="A1630" t="str">
            <v>Организация производства медицинского спирта для производства фармацевтической продукции на территории СИЗ "Ангрен" с участием ГАК "Узфармсаноат"</v>
          </cell>
          <cell r="B1630" t="str">
            <v>5,0 млн. литров</v>
          </cell>
          <cell r="C1630" t="str">
            <v>2014-2016 гг.</v>
          </cell>
          <cell r="D1630" t="str">
            <v>"East Medicare Co." (Белиз)</v>
          </cell>
          <cell r="E1630" t="str">
            <v>Всего</v>
          </cell>
          <cell r="F1630">
            <v>10</v>
          </cell>
          <cell r="G1630">
            <v>8</v>
          </cell>
          <cell r="H1630">
            <v>7</v>
          </cell>
          <cell r="I1630">
            <v>1</v>
          </cell>
          <cell r="O1630" t="str">
            <v>Бизнес-план проекта на стадии разработки</v>
          </cell>
          <cell r="P1630" t="str">
            <v>Постановление Президента Республики Узбекистан №ПП-2069 от 18.11.2013г.</v>
          </cell>
        </row>
        <row r="1631">
          <cell r="E1631" t="str">
            <v>собственные средства</v>
          </cell>
          <cell r="F1631">
            <v>1.5</v>
          </cell>
          <cell r="G1631">
            <v>0.5</v>
          </cell>
          <cell r="H1631">
            <v>0.5</v>
          </cell>
          <cell r="I1631">
            <v>0</v>
          </cell>
        </row>
        <row r="1632">
          <cell r="E1632" t="str">
            <v>кредиты коммерческих банков</v>
          </cell>
          <cell r="F1632">
            <v>3.5</v>
          </cell>
          <cell r="G1632">
            <v>3</v>
          </cell>
          <cell r="H1632">
            <v>3</v>
          </cell>
          <cell r="I1632">
            <v>0</v>
          </cell>
        </row>
        <row r="1633">
          <cell r="E1633" t="str">
            <v>прямые иностранные инвестиции и кредиты</v>
          </cell>
          <cell r="F1633">
            <v>5</v>
          </cell>
          <cell r="G1633">
            <v>4.5</v>
          </cell>
          <cell r="H1633">
            <v>3.5</v>
          </cell>
          <cell r="I1633">
            <v>1</v>
          </cell>
        </row>
        <row r="1634">
          <cell r="A1634" t="str">
            <v>Организация производства готовых инфузионных растворов на базе ООО "Laxisam", г. Ташкент</v>
          </cell>
          <cell r="B1634" t="str">
            <v>3 млн. условных ед.</v>
          </cell>
          <cell r="C1634" t="str">
            <v>2014-2016 гг.</v>
          </cell>
          <cell r="D1634" t="str">
            <v>не требуется</v>
          </cell>
          <cell r="E1634" t="str">
            <v>Всего</v>
          </cell>
          <cell r="F1634">
            <v>5</v>
          </cell>
          <cell r="G1634">
            <v>3.9</v>
          </cell>
          <cell r="H1634">
            <v>0.3</v>
          </cell>
          <cell r="I1634">
            <v>3.6</v>
          </cell>
          <cell r="O1634" t="str">
            <v>Бизнес-план проекта на стадии разработки</v>
          </cell>
          <cell r="P1634" t="str">
            <v>Постановление Президента Республики Узбекистан №ПП-2069 от 18.11.2013г.от 17.11.2014 г. №ПП-2264</v>
          </cell>
        </row>
        <row r="1635">
          <cell r="E1635" t="str">
            <v>собственные средства</v>
          </cell>
          <cell r="F1635">
            <v>1.1000000000000001</v>
          </cell>
          <cell r="H1635">
            <v>0</v>
          </cell>
        </row>
        <row r="1636">
          <cell r="E1636" t="str">
            <v>кредиты коммерческих банков</v>
          </cell>
          <cell r="F1636">
            <v>3.9</v>
          </cell>
          <cell r="G1636">
            <v>3.9</v>
          </cell>
          <cell r="H1636">
            <v>0.3</v>
          </cell>
          <cell r="I1636">
            <v>3.6</v>
          </cell>
        </row>
        <row r="1637">
          <cell r="A1637" t="str">
            <v>Организация производства по выпуску готовых лекарственных препаратов (таблеточные, капсульные препараты) на ИП ООО "Nobel Pharmsanoat", г.Ташкент</v>
          </cell>
          <cell r="B1637" t="str">
            <v>1,96 млн. упаковок</v>
          </cell>
          <cell r="C1637" t="str">
            <v>2009-2015 гг.</v>
          </cell>
          <cell r="D1637" t="str">
            <v>Компания "Nobel Ilac Sanayi ve Tigaret A.S"(Турция)</v>
          </cell>
          <cell r="E1637" t="str">
            <v>Всего</v>
          </cell>
          <cell r="F1637">
            <v>13.5</v>
          </cell>
          <cell r="G1637">
            <v>2</v>
          </cell>
          <cell r="H1637">
            <v>2</v>
          </cell>
          <cell r="O1637" t="str">
            <v>Имеется утвержденный бизнес-план проекта</v>
          </cell>
          <cell r="P1637" t="str">
            <v>Постановление Президента Республики Узбекистан №ПП-2069 от 18.11.2013г.от 17.11.2014 г. №ПП-2264</v>
          </cell>
        </row>
        <row r="1638">
          <cell r="E1638" t="str">
            <v>прямые иностранные инвестиции и кредиты</v>
          </cell>
          <cell r="F1638">
            <v>13.5</v>
          </cell>
          <cell r="G1638">
            <v>2</v>
          </cell>
          <cell r="H1638">
            <v>2</v>
          </cell>
        </row>
        <row r="1639">
          <cell r="A1639" t="str">
            <v>Изготовление медицинской ваты, марли, бинтов и др. в ООО "Fazo-luxe", Ташкентская область</v>
          </cell>
          <cell r="B1639" t="str">
            <v>3,63 тыс. тонн</v>
          </cell>
          <cell r="C1639" t="str">
            <v>2014-2015 гг.</v>
          </cell>
          <cell r="D1639" t="str">
            <v>не требуется</v>
          </cell>
          <cell r="E1639" t="str">
            <v>Всего</v>
          </cell>
          <cell r="F1639">
            <v>3</v>
          </cell>
          <cell r="G1639">
            <v>2.9</v>
          </cell>
          <cell r="H1639">
            <v>2.9</v>
          </cell>
          <cell r="O1639" t="str">
            <v>Бизнес-план проекта на стадии разработки</v>
          </cell>
          <cell r="P1639" t="str">
            <v>Постановление Президента Республики Узбекистан №ПП-2069 от 18.11.2013г.от 17.11.2014 г. №ПП-2264</v>
          </cell>
        </row>
        <row r="1640">
          <cell r="E1640" t="str">
            <v>собственные средства</v>
          </cell>
          <cell r="F1640">
            <v>0.75</v>
          </cell>
          <cell r="G1640">
            <v>0.65</v>
          </cell>
          <cell r="H1640">
            <v>0.65</v>
          </cell>
        </row>
        <row r="1641">
          <cell r="E1641" t="str">
            <v>кредиты коммерческих банков</v>
          </cell>
          <cell r="F1641">
            <v>2.25</v>
          </cell>
          <cell r="G1641">
            <v>2.25</v>
          </cell>
          <cell r="H1641">
            <v>2.25</v>
          </cell>
        </row>
        <row r="1642">
          <cell r="A1642" t="str">
            <v>Организация производства инфузионных растворов на ООО "Soft inter medical", г.Ташкент</v>
          </cell>
          <cell r="B1642" t="str">
            <v>12 млн. шт.</v>
          </cell>
          <cell r="C1642" t="str">
            <v>2013-2015 гг.</v>
          </cell>
          <cell r="D1642" t="str">
            <v xml:space="preserve">Исламская корпорация по развитию частного сектора </v>
          </cell>
          <cell r="E1642" t="str">
            <v>Всего</v>
          </cell>
          <cell r="F1642">
            <v>8.5</v>
          </cell>
          <cell r="G1642">
            <v>5.5</v>
          </cell>
          <cell r="H1642">
            <v>5.5</v>
          </cell>
          <cell r="O1642" t="str">
            <v>Бизнес-план проекта на стадии разработки</v>
          </cell>
          <cell r="P1642" t="str">
            <v>Постановление Президента Республики Узбекистан №ПП-2069 от 18.11.2013г.от 17.11.2014 г. №ПП-2264</v>
          </cell>
        </row>
        <row r="1643">
          <cell r="E1643" t="str">
            <v>собственные средства</v>
          </cell>
          <cell r="F1643">
            <v>3</v>
          </cell>
          <cell r="G1643">
            <v>3</v>
          </cell>
          <cell r="H1643">
            <v>3</v>
          </cell>
        </row>
        <row r="1644">
          <cell r="E1644" t="str">
            <v>прямые иностранные инвестиции и кредиты</v>
          </cell>
          <cell r="F1644">
            <v>5.5</v>
          </cell>
          <cell r="G1644">
            <v>2.5</v>
          </cell>
          <cell r="H1644">
            <v>2.5</v>
          </cell>
        </row>
        <row r="1645">
          <cell r="A1645" t="str">
            <v>Организация выпуска пряжи для производства перевязочных материалов в ассортименте на базе ООО "Baxtteks-Farm", Сырдарьинская область</v>
          </cell>
          <cell r="B1645" t="str">
            <v>1320,0 тонн пряжи</v>
          </cell>
          <cell r="C1645" t="str">
            <v>2014-2015 гг.</v>
          </cell>
          <cell r="D1645" t="str">
            <v>не требуется</v>
          </cell>
          <cell r="E1645" t="str">
            <v>Всего</v>
          </cell>
          <cell r="F1645">
            <v>7</v>
          </cell>
          <cell r="G1645">
            <v>6</v>
          </cell>
          <cell r="H1645">
            <v>6</v>
          </cell>
          <cell r="O1645" t="str">
            <v>Имеется утвержденный бизнес-план проекта</v>
          </cell>
          <cell r="P1645" t="str">
            <v>Постановление Президента Республики Узбекистан №ПП-2069 от 18.11.2013г.от 17.11.2014 г. №ПП-2264</v>
          </cell>
        </row>
        <row r="1646">
          <cell r="E1646" t="str">
            <v>кредиты коммерческих банков</v>
          </cell>
          <cell r="F1646">
            <v>7</v>
          </cell>
          <cell r="G1646">
            <v>6</v>
          </cell>
          <cell r="H1646">
            <v>6</v>
          </cell>
        </row>
        <row r="1647">
          <cell r="A1647" t="str">
            <v>Организация производства инфузионных растворов на базе СП ООО "Remedy group", г.Ташкент</v>
          </cell>
          <cell r="B1647" t="str">
            <v>5,0 млн. шт.</v>
          </cell>
          <cell r="C1647" t="str">
            <v>2014-2015 гг.</v>
          </cell>
          <cell r="D1647" t="str">
            <v>не требуется</v>
          </cell>
          <cell r="E1647" t="str">
            <v>Всего</v>
          </cell>
          <cell r="F1647">
            <v>3.5</v>
          </cell>
          <cell r="G1647">
            <v>3</v>
          </cell>
          <cell r="H1647">
            <v>3</v>
          </cell>
          <cell r="O1647" t="str">
            <v>Имеется утвержденный бизнес-план проекта</v>
          </cell>
          <cell r="P1647" t="str">
            <v>Постановление Президента Республики Узбекистан №ПП-2069 от 18.11.2013г.от 17.11.2014 г. №ПП-2264</v>
          </cell>
        </row>
        <row r="1648">
          <cell r="E1648" t="str">
            <v>собственные средства</v>
          </cell>
          <cell r="F1648">
            <v>0.5</v>
          </cell>
          <cell r="G1648">
            <v>0.5</v>
          </cell>
          <cell r="H1648">
            <v>0.5</v>
          </cell>
        </row>
        <row r="1649">
          <cell r="E1649" t="str">
            <v>кредиты коммерческих банков</v>
          </cell>
          <cell r="F1649">
            <v>3</v>
          </cell>
          <cell r="G1649">
            <v>2.5</v>
          </cell>
          <cell r="H1649">
            <v>2.5</v>
          </cell>
        </row>
        <row r="1650">
          <cell r="A1650" t="str">
            <v>Организация производства одноразовых изделий медицинского назначения (бахилы, лицевые маски, шапки, халаты, простыня и др.) на территории СИЗ "Джизак"</v>
          </cell>
          <cell r="B1650" t="str">
            <v>10 млн.шт.</v>
          </cell>
          <cell r="C1650" t="str">
            <v>2014-2016 гг.</v>
          </cell>
          <cell r="D1650" t="str">
            <v xml:space="preserve">не требуется </v>
          </cell>
          <cell r="E1650" t="str">
            <v>Всего</v>
          </cell>
          <cell r="F1650">
            <v>2</v>
          </cell>
          <cell r="G1650">
            <v>1</v>
          </cell>
          <cell r="H1650">
            <v>1</v>
          </cell>
          <cell r="O1650" t="str">
            <v>Бизнес-план проекта на стадии разработки</v>
          </cell>
          <cell r="P1650" t="str">
            <v>Постановление Президента Республики Узбекистан №ПП-2069 от 18.11.2013г.от 17.11.2014 г. №ПП-2264</v>
          </cell>
        </row>
        <row r="1651">
          <cell r="E1651" t="str">
            <v>собственные средства</v>
          </cell>
          <cell r="F1651">
            <v>0.3</v>
          </cell>
          <cell r="G1651">
            <v>0.3</v>
          </cell>
          <cell r="H1651">
            <v>0.3</v>
          </cell>
        </row>
        <row r="1652">
          <cell r="E1652" t="str">
            <v>кредиты коммерческих банков</v>
          </cell>
          <cell r="F1652">
            <v>1.7</v>
          </cell>
          <cell r="G1652">
            <v>0.7</v>
          </cell>
          <cell r="H1652">
            <v>0.7</v>
          </cell>
        </row>
        <row r="1653">
          <cell r="A1653" t="str">
            <v>Организация производства фармацевтических субстанций (глицилизированной кислоты) на базе передаваемого СП "KPC Herbal technology" по нулевой выкупной стоимости незавершенного строительством объекта ИП "Мем-Гилан" в Хорезмской области</v>
          </cell>
          <cell r="B1653" t="str">
            <v>100 млн. флаконов</v>
          </cell>
          <cell r="C1653" t="str">
            <v>2014-2015 гг.</v>
          </cell>
          <cell r="D1653" t="str">
            <v>Компания«Kunmin Pharmaceutical»(КНР)</v>
          </cell>
          <cell r="E1653" t="str">
            <v>Всего</v>
          </cell>
          <cell r="F1653">
            <v>6</v>
          </cell>
          <cell r="G1653">
            <v>3.6</v>
          </cell>
          <cell r="H1653">
            <v>3.6</v>
          </cell>
          <cell r="O1653" t="str">
            <v>Бизнес-план проекта на стадии разработки</v>
          </cell>
          <cell r="P1653" t="str">
            <v>Постановление Президента Республики Узбекистан №ПП-2069 от 18.11.2013г.от 17.11.2014 г. №ПП-2264</v>
          </cell>
        </row>
        <row r="1654">
          <cell r="E1654" t="str">
            <v>собственные средства</v>
          </cell>
          <cell r="F1654">
            <v>0.6</v>
          </cell>
          <cell r="G1654">
            <v>0.6</v>
          </cell>
          <cell r="H1654">
            <v>0.6</v>
          </cell>
        </row>
        <row r="1655">
          <cell r="E1655" t="str">
            <v>прямые иностранные инвестиции и кредиты</v>
          </cell>
          <cell r="F1655">
            <v>5.4</v>
          </cell>
          <cell r="G1655">
            <v>3</v>
          </cell>
          <cell r="H1655">
            <v>3</v>
          </cell>
        </row>
        <row r="1656">
          <cell r="A1656" t="str">
            <v>Организация производства фармацевтических субстанций (крахмала, глюкозы, фруктозы) на территории СИЗ "Джизак"</v>
          </cell>
          <cell r="B1656" t="str">
            <v>объект</v>
          </cell>
          <cell r="C1656" t="str">
            <v>2014-2016 гг.</v>
          </cell>
          <cell r="D1656" t="str">
            <v>Компания«Dong Li (Nan Tong) Chemical Co., LTD» (КНР)</v>
          </cell>
          <cell r="E1656" t="str">
            <v>Всего</v>
          </cell>
          <cell r="F1656">
            <v>4</v>
          </cell>
          <cell r="G1656">
            <v>1</v>
          </cell>
          <cell r="H1656">
            <v>1</v>
          </cell>
          <cell r="O1656" t="str">
            <v xml:space="preserve">Требуется разработка бизнес-плана проекта </v>
          </cell>
          <cell r="P1656" t="str">
            <v>Протокол №1 Административного совета СИЗ "Джизак" от 26.03.2013 г.</v>
          </cell>
        </row>
        <row r="1657">
          <cell r="E1657" t="str">
            <v>собственные средства</v>
          </cell>
          <cell r="F1657">
            <v>2</v>
          </cell>
          <cell r="G1657">
            <v>0.5</v>
          </cell>
          <cell r="H1657">
            <v>0.5</v>
          </cell>
        </row>
        <row r="1658">
          <cell r="E1658" t="str">
            <v>прямые иностранные инвестиции и кредиты</v>
          </cell>
          <cell r="F1658">
            <v>2</v>
          </cell>
          <cell r="G1658">
            <v>0.5</v>
          </cell>
          <cell r="H1658">
            <v>0.5</v>
          </cell>
        </row>
        <row r="1659">
          <cell r="A1659" t="str">
            <v>Организация производства медицинской ваты, хлопковой целлюлозы на производственном комплексе "Ангрен коттон" (ООО "Sirrius Press") на территории СИЗ "Ангрен"</v>
          </cell>
          <cell r="B1659" t="str">
            <v>2,0 тыс. тн</v>
          </cell>
          <cell r="C1659" t="str">
            <v>2014-2015 гг.</v>
          </cell>
          <cell r="D1659" t="str">
            <v>не требуется</v>
          </cell>
          <cell r="E1659" t="str">
            <v>Всего</v>
          </cell>
          <cell r="F1659">
            <v>1.8</v>
          </cell>
          <cell r="G1659">
            <v>1.6</v>
          </cell>
          <cell r="H1659">
            <v>1.6</v>
          </cell>
          <cell r="O1659" t="str">
            <v>Бизнес-план проекта на стадии разработки</v>
          </cell>
          <cell r="P1659" t="str">
            <v>Постановления Президента Республики Узбекистан от 17.11.2014 г. №ПП-2264Письмо ГАК "Узфармсаноат" от 30.05.2014 г.  МД-11/1007</v>
          </cell>
        </row>
        <row r="1660">
          <cell r="E1660" t="str">
            <v>собственные средства</v>
          </cell>
          <cell r="F1660">
            <v>0.3</v>
          </cell>
          <cell r="G1660">
            <v>0.1</v>
          </cell>
          <cell r="H1660">
            <v>0.1</v>
          </cell>
        </row>
        <row r="1661">
          <cell r="E1661" t="str">
            <v>кредиты коммерческих банков</v>
          </cell>
          <cell r="F1661">
            <v>1.5</v>
          </cell>
          <cell r="G1661">
            <v>1.5</v>
          </cell>
          <cell r="H1661">
            <v>1.5</v>
          </cell>
        </row>
        <row r="1662">
          <cell r="A1662" t="str">
            <v>Организация лекарственного растениеводства и производства субстанций (растительных масел, экстрактов) на территории СИЗ "Джизак"</v>
          </cell>
          <cell r="B1662" t="str">
            <v>100 тн</v>
          </cell>
          <cell r="C1662" t="str">
            <v>2014-2015 гг.</v>
          </cell>
          <cell r="D1662" t="str">
            <v>"PESC Industrial Co., LTD" (КНР)</v>
          </cell>
          <cell r="E1662" t="str">
            <v>Всего</v>
          </cell>
          <cell r="F1662">
            <v>0.6</v>
          </cell>
          <cell r="G1662">
            <v>0.4</v>
          </cell>
          <cell r="H1662">
            <v>0.4</v>
          </cell>
          <cell r="O1662" t="str">
            <v>Бизнес-план проекта на стадии разработки</v>
          </cell>
          <cell r="P1662" t="str">
            <v>Постановление Президента Республики Узбекистан №ПП-2069 от 18.11.2013г.от 17.11.2014 г. №ПП-2264</v>
          </cell>
        </row>
        <row r="1663">
          <cell r="E1663" t="str">
            <v>собственные средства</v>
          </cell>
          <cell r="F1663">
            <v>0.1</v>
          </cell>
          <cell r="G1663">
            <v>0.1</v>
          </cell>
          <cell r="H1663">
            <v>0.1</v>
          </cell>
        </row>
        <row r="1664">
          <cell r="E1664" t="str">
            <v>кредиты коммерческих банков</v>
          </cell>
          <cell r="F1664">
            <v>0.4</v>
          </cell>
          <cell r="G1664">
            <v>0.2</v>
          </cell>
          <cell r="H1664">
            <v>0.2</v>
          </cell>
        </row>
        <row r="1665">
          <cell r="E1665" t="str">
            <v>прямые иностранные инвестиции и кредиты</v>
          </cell>
          <cell r="F1665">
            <v>0.1</v>
          </cell>
          <cell r="G1665">
            <v>0.1</v>
          </cell>
          <cell r="H1665">
            <v>0.1</v>
          </cell>
        </row>
        <row r="1666">
          <cell r="A1666" t="str">
            <v>Организация производства одноразовых медицинских перчаток на ООО "Rassom", Самаркандская область</v>
          </cell>
          <cell r="B1666" t="str">
            <v>24,0 млн. пар.</v>
          </cell>
          <cell r="C1666" t="str">
            <v>2014-2015 гг.</v>
          </cell>
          <cell r="D1666" t="str">
            <v>"ERIELL"(Чехия)</v>
          </cell>
          <cell r="E1666" t="str">
            <v>Всего</v>
          </cell>
          <cell r="F1666">
            <v>2.9</v>
          </cell>
          <cell r="G1666">
            <v>2.4</v>
          </cell>
          <cell r="H1666">
            <v>2.4</v>
          </cell>
          <cell r="O1666" t="str">
            <v>Бизнес-план проекта на стадии разработки</v>
          </cell>
          <cell r="P1666" t="str">
            <v>Постановления Президента Республики Узбекистан от 17.11.2014 г. №ПП-2264Письмо ГАК "Узфармсаноат" от 30.05.2014 г.  МД-11/1007</v>
          </cell>
        </row>
        <row r="1667">
          <cell r="E1667" t="str">
            <v>собственные средства</v>
          </cell>
          <cell r="F1667">
            <v>0.9</v>
          </cell>
          <cell r="G1667">
            <v>0.7</v>
          </cell>
          <cell r="H1667">
            <v>0.7</v>
          </cell>
        </row>
        <row r="1668">
          <cell r="E1668" t="str">
            <v>кредиты коммерческих банков</v>
          </cell>
          <cell r="F1668">
            <v>2</v>
          </cell>
          <cell r="G1668">
            <v>1.7</v>
          </cell>
          <cell r="H1668">
            <v>1.7</v>
          </cell>
        </row>
        <row r="1669">
          <cell r="A1669" t="str">
            <v>Организация производства инфузионных растворов в поли-пропиленовых флаконах на OOO "Gul-Qira", Кашкадарьинская область</v>
          </cell>
          <cell r="B1669" t="str">
            <v>2,0 млн. флак.</v>
          </cell>
          <cell r="C1669" t="str">
            <v>2014-2015 гг.</v>
          </cell>
          <cell r="D1669" t="str">
            <v>не требуется</v>
          </cell>
          <cell r="E1669" t="str">
            <v>Всего</v>
          </cell>
          <cell r="F1669">
            <v>2</v>
          </cell>
          <cell r="G1669">
            <v>2</v>
          </cell>
          <cell r="H1669">
            <v>2</v>
          </cell>
          <cell r="O1669" t="str">
            <v>Бизнес-план проекта на стадии разработки</v>
          </cell>
          <cell r="P1669" t="str">
            <v>Постановления Президента Республики Узбекистан от 17.11.2014 г. №ПП-2264Письмо ГАК "Узфармсаноат" от 30.05.2014 г.  МД-11/1007</v>
          </cell>
        </row>
        <row r="1670">
          <cell r="E1670" t="str">
            <v>собственные средства</v>
          </cell>
          <cell r="F1670">
            <v>0.6</v>
          </cell>
          <cell r="G1670">
            <v>0.6</v>
          </cell>
          <cell r="H1670">
            <v>0.6</v>
          </cell>
        </row>
        <row r="1671">
          <cell r="E1671" t="str">
            <v>кредиты коммерческих банков</v>
          </cell>
          <cell r="F1671">
            <v>1.4</v>
          </cell>
          <cell r="G1671">
            <v>1.4</v>
          </cell>
          <cell r="H1671">
            <v>1.4</v>
          </cell>
        </row>
        <row r="1672">
          <cell r="A1672" t="str">
            <v>Организация производства очищенной серы для использования в производстве лекарственных средств на "Мубарекский ГПЗ" Кашкадарьинская область</v>
          </cell>
          <cell r="B1672" t="str">
            <v>50 тн.</v>
          </cell>
          <cell r="C1672" t="str">
            <v>2014-2016 гг.</v>
          </cell>
          <cell r="D1672" t="str">
            <v>не требуется</v>
          </cell>
          <cell r="E1672" t="str">
            <v>Всего</v>
          </cell>
          <cell r="F1672">
            <v>1.05</v>
          </cell>
          <cell r="G1672">
            <v>1.05</v>
          </cell>
          <cell r="H1672">
            <v>1</v>
          </cell>
          <cell r="I1672">
            <v>0.05</v>
          </cell>
          <cell r="O1672" t="str">
            <v>Бизнес-план проекта на стадии разработки</v>
          </cell>
          <cell r="P1672" t="str">
            <v>Постановление Президента Республики Узбекистан №ПП-2017 от  02.08.2013г.,от 17.11.2014 г. №ПП-2264</v>
          </cell>
        </row>
        <row r="1673">
          <cell r="E1673" t="str">
            <v>собственные средства</v>
          </cell>
          <cell r="F1673">
            <v>0.5</v>
          </cell>
          <cell r="G1673">
            <v>0.5</v>
          </cell>
          <cell r="H1673">
            <v>0.5</v>
          </cell>
        </row>
        <row r="1674">
          <cell r="E1674" t="str">
            <v>кредиты коммерческих банков</v>
          </cell>
          <cell r="F1674">
            <v>0.55000000000000004</v>
          </cell>
          <cell r="G1674">
            <v>0.55000000000000004</v>
          </cell>
          <cell r="H1674">
            <v>0.5</v>
          </cell>
          <cell r="I1674">
            <v>0.05</v>
          </cell>
        </row>
        <row r="1675">
          <cell r="A1675" t="str">
            <v>Организация производства одноразовых систем для розлива инфузионных растворов на базе ООО "Golden egg of Namangan" Наманганская область</v>
          </cell>
          <cell r="B1675" t="str">
            <v>30,0 млн шт</v>
          </cell>
          <cell r="C1675" t="str">
            <v>2014-2016 гг.</v>
          </cell>
          <cell r="D1675" t="str">
            <v>Yiwu Dili import &amp; export Co., Ltd (КНР)</v>
          </cell>
          <cell r="E1675" t="str">
            <v>Всего</v>
          </cell>
          <cell r="F1675">
            <v>5.5</v>
          </cell>
          <cell r="G1675">
            <v>5.5</v>
          </cell>
          <cell r="H1675">
            <v>5.45</v>
          </cell>
          <cell r="I1675">
            <v>0.05</v>
          </cell>
          <cell r="O1675" t="str">
            <v>Бизнес-план проекта на стадии разработки</v>
          </cell>
          <cell r="P1675" t="str">
            <v>Постановления Президента Республики Узбекистан от 17.11.2014 г. №ПП-2264Письмо ГАК "Узфармсаноат" от 30.05.2014 г.  МД-11/1007</v>
          </cell>
        </row>
        <row r="1676">
          <cell r="E1676" t="str">
            <v>собственные средства</v>
          </cell>
          <cell r="F1676">
            <v>1.25</v>
          </cell>
          <cell r="G1676">
            <v>1.25</v>
          </cell>
          <cell r="H1676">
            <v>1.25</v>
          </cell>
        </row>
        <row r="1677">
          <cell r="E1677" t="str">
            <v>кредиты коммерческих банков</v>
          </cell>
          <cell r="F1677">
            <v>4.2</v>
          </cell>
          <cell r="G1677">
            <v>4.2</v>
          </cell>
          <cell r="H1677">
            <v>4.2</v>
          </cell>
        </row>
        <row r="1678">
          <cell r="E1678" t="str">
            <v>прямые иностранные инвестиции и кредиты</v>
          </cell>
          <cell r="F1678">
            <v>0.05</v>
          </cell>
          <cell r="G1678">
            <v>0.05</v>
          </cell>
          <cell r="H1678">
            <v>0</v>
          </cell>
          <cell r="I1678">
            <v>0.05</v>
          </cell>
        </row>
        <row r="1679">
          <cell r="A1679" t="str">
            <v>Организация производства по изготовлению стерильных перевязочных и косметических изделий на базе ООО "Le Uat de Bukhara", Бухарская область</v>
          </cell>
          <cell r="B1679" t="str">
            <v>3 млн. шт.</v>
          </cell>
          <cell r="C1679" t="str">
            <v>2014-2015 гг.</v>
          </cell>
          <cell r="D1679" t="str">
            <v>не требуется</v>
          </cell>
          <cell r="E1679" t="str">
            <v>Всего</v>
          </cell>
          <cell r="F1679">
            <v>1.238</v>
          </cell>
          <cell r="G1679">
            <v>1.03</v>
          </cell>
          <cell r="H1679">
            <v>1.03</v>
          </cell>
          <cell r="O1679" t="str">
            <v>Бизнес-план проекта на стадии разработки</v>
          </cell>
          <cell r="P1679" t="str">
            <v>Постановления Президента Республики Узбекистан от 17.11.2014 г. №ПП-2264Письмо ГАК "Узфармсаноат" от 30.05.2014 г.  МД-11/1007</v>
          </cell>
        </row>
        <row r="1680">
          <cell r="E1680" t="str">
            <v>собственные средства</v>
          </cell>
          <cell r="F1680">
            <v>0.23799999999999999</v>
          </cell>
          <cell r="G1680">
            <v>0.23</v>
          </cell>
          <cell r="H1680">
            <v>0.23</v>
          </cell>
        </row>
        <row r="1681">
          <cell r="E1681" t="str">
            <v>кредиты коммерческих банков</v>
          </cell>
          <cell r="F1681">
            <v>1</v>
          </cell>
          <cell r="G1681">
            <v>0.8</v>
          </cell>
          <cell r="H1681">
            <v>0.8</v>
          </cell>
        </row>
        <row r="1682">
          <cell r="A1682" t="str">
            <v>Организация плантации для выращивания лекарственных растений на ООО «AGRO BIO KIMYO» (100 га) в Сырдарьинской области</v>
          </cell>
          <cell r="B1682" t="str">
            <v>200 тонн</v>
          </cell>
          <cell r="C1682" t="str">
            <v>2015-2016 гг.</v>
          </cell>
          <cell r="D1682" t="str">
            <v>не требуется</v>
          </cell>
          <cell r="E1682" t="str">
            <v>Всего</v>
          </cell>
          <cell r="F1682">
            <v>0.1</v>
          </cell>
          <cell r="G1682">
            <v>0.1</v>
          </cell>
          <cell r="H1682">
            <v>0</v>
          </cell>
          <cell r="I1682">
            <v>0.1</v>
          </cell>
          <cell r="O1682" t="str">
            <v>Бизнес-план проекта на стадии разработки</v>
          </cell>
          <cell r="P1682" t="str">
            <v>Письмо ГАК "Узфармсаноат" от 30.05.2014 г.  МД-11/1007</v>
          </cell>
        </row>
        <row r="1683">
          <cell r="E1683" t="str">
            <v>собственные средства</v>
          </cell>
          <cell r="F1683">
            <v>0.1</v>
          </cell>
          <cell r="G1683">
            <v>0.1</v>
          </cell>
          <cell r="H1683">
            <v>0</v>
          </cell>
          <cell r="I1683">
            <v>0.1</v>
          </cell>
        </row>
        <row r="1684">
          <cell r="A1684" t="str">
            <v>Организация  плантации по культивированию солодки голой (200 га) на ООО «AGRO BIO KIMYO» в Сырдарьинской области</v>
          </cell>
          <cell r="B1684" t="str">
            <v>1200 тонн</v>
          </cell>
          <cell r="C1684" t="str">
            <v>2015-2016 гг.</v>
          </cell>
          <cell r="D1684" t="str">
            <v>не требуется</v>
          </cell>
          <cell r="E1684" t="str">
            <v>Всего</v>
          </cell>
          <cell r="F1684">
            <v>1.5</v>
          </cell>
          <cell r="G1684">
            <v>1.5</v>
          </cell>
          <cell r="H1684">
            <v>0</v>
          </cell>
          <cell r="I1684">
            <v>1.5</v>
          </cell>
          <cell r="O1684" t="str">
            <v>Бизнес-план проекта на стадии разработки</v>
          </cell>
          <cell r="P1684" t="str">
            <v>Письмо ГАК "Узфармсаноат" от 30.05.2014 г.  МД-11/1007</v>
          </cell>
        </row>
        <row r="1685">
          <cell r="E1685" t="str">
            <v>собственные средства</v>
          </cell>
          <cell r="F1685">
            <v>0.3</v>
          </cell>
          <cell r="G1685">
            <v>0.3</v>
          </cell>
          <cell r="I1685">
            <v>0.3</v>
          </cell>
        </row>
        <row r="1686">
          <cell r="E1686" t="str">
            <v>кредиты коммерческих банков</v>
          </cell>
          <cell r="F1686">
            <v>1.2</v>
          </cell>
          <cell r="G1686">
            <v>1.2</v>
          </cell>
          <cell r="I1686">
            <v>1.2</v>
          </cell>
        </row>
        <row r="1687">
          <cell r="A1687" t="str">
            <v>Организация производства глубокой переработки солодкового корня на ООО «AGRO BIO KIMYO» (200 га) в Сырдарьинской области</v>
          </cell>
          <cell r="B1687" t="str">
            <v>20 тонн</v>
          </cell>
          <cell r="C1687" t="str">
            <v>2017-2018 гг.</v>
          </cell>
          <cell r="D1687" t="str">
            <v>не требуется</v>
          </cell>
          <cell r="E1687" t="str">
            <v>Всего</v>
          </cell>
          <cell r="F1687">
            <v>6</v>
          </cell>
          <cell r="G1687">
            <v>6</v>
          </cell>
          <cell r="H1687">
            <v>0</v>
          </cell>
          <cell r="I1687">
            <v>0</v>
          </cell>
          <cell r="J1687">
            <v>1.5</v>
          </cell>
          <cell r="K1687">
            <v>4.5</v>
          </cell>
          <cell r="O1687" t="str">
            <v>Бизнес-план проекта на стадии разработки</v>
          </cell>
          <cell r="P1687" t="str">
            <v>Письмо ГАК "Узфармсаноат" от 30.05.2014 г.  МД-11/1007</v>
          </cell>
        </row>
        <row r="1688">
          <cell r="E1688" t="str">
            <v>собственные средства</v>
          </cell>
          <cell r="F1688">
            <v>1</v>
          </cell>
          <cell r="G1688">
            <v>1</v>
          </cell>
          <cell r="J1688">
            <v>0.3</v>
          </cell>
          <cell r="K1688">
            <v>0.7</v>
          </cell>
        </row>
        <row r="1689">
          <cell r="E1689" t="str">
            <v>кредиты коммерческих банков</v>
          </cell>
          <cell r="F1689">
            <v>5</v>
          </cell>
          <cell r="G1689">
            <v>5</v>
          </cell>
          <cell r="J1689">
            <v>1.2</v>
          </cell>
          <cell r="K1689">
            <v>3.8</v>
          </cell>
        </row>
        <row r="1690">
          <cell r="A1690" t="str">
            <v>Организация производства инфузионных растворов в полипропиленовых флаконах в г.Ургенч</v>
          </cell>
          <cell r="B1690" t="str">
            <v>6 млн. флаконов</v>
          </cell>
          <cell r="C1690" t="str">
            <v>2015-2017 гг.</v>
          </cell>
          <cell r="D1690" t="str">
            <v>не требуется</v>
          </cell>
          <cell r="E1690" t="str">
            <v>Всего</v>
          </cell>
          <cell r="F1690">
            <v>8</v>
          </cell>
          <cell r="G1690">
            <v>8</v>
          </cell>
          <cell r="H1690">
            <v>2</v>
          </cell>
          <cell r="I1690">
            <v>2.2999999999999998</v>
          </cell>
          <cell r="J1690">
            <v>3.7</v>
          </cell>
          <cell r="K1690">
            <v>0</v>
          </cell>
          <cell r="O1690" t="str">
            <v>Бизнес-план проекта на стадии разработки</v>
          </cell>
          <cell r="P1690" t="str">
            <v>Постановление Президента Республики Узбекистан от  22.11.2012г. ПП-1856,от 17.11.2014 г. №ПП-2264</v>
          </cell>
        </row>
        <row r="1691">
          <cell r="E1691" t="str">
            <v>собственные средства</v>
          </cell>
          <cell r="F1691">
            <v>2.4</v>
          </cell>
          <cell r="G1691">
            <v>2.4</v>
          </cell>
          <cell r="H1691">
            <v>0.4</v>
          </cell>
          <cell r="I1691">
            <v>0.8</v>
          </cell>
          <cell r="J1691">
            <v>1.2</v>
          </cell>
        </row>
        <row r="1692">
          <cell r="E1692" t="str">
            <v>кредиты коммерческих банков</v>
          </cell>
          <cell r="F1692">
            <v>5.6</v>
          </cell>
          <cell r="G1692">
            <v>5.6</v>
          </cell>
          <cell r="H1692">
            <v>1.6</v>
          </cell>
          <cell r="I1692">
            <v>1.5</v>
          </cell>
          <cell r="J1692">
            <v>2.5</v>
          </cell>
        </row>
        <row r="1693">
          <cell r="A1693" t="str">
            <v>Организация производства готовых лекарственных препаратов (капсульные, таблеточные препараты) в Хорезмской области</v>
          </cell>
          <cell r="B1693" t="str">
            <v>10 млн.усл.ед</v>
          </cell>
          <cell r="C1693" t="str">
            <v>2017-2018 гг.</v>
          </cell>
          <cell r="D1693" t="str">
            <v>не требуется</v>
          </cell>
          <cell r="E1693" t="str">
            <v>Всего</v>
          </cell>
          <cell r="F1693">
            <v>3</v>
          </cell>
          <cell r="G1693">
            <v>3</v>
          </cell>
          <cell r="H1693">
            <v>0</v>
          </cell>
          <cell r="I1693">
            <v>0</v>
          </cell>
          <cell r="J1693">
            <v>1.4000000000000001</v>
          </cell>
          <cell r="K1693">
            <v>1.6</v>
          </cell>
          <cell r="O1693" t="str">
            <v>Бизнес-план проекта на стадии разработки</v>
          </cell>
          <cell r="P1693" t="str">
            <v xml:space="preserve">Постановление Президента Республики Узбекистан от  22.11.2012г. ПП-1856 </v>
          </cell>
        </row>
        <row r="1694">
          <cell r="E1694" t="str">
            <v>собственные средства</v>
          </cell>
          <cell r="F1694">
            <v>0.9</v>
          </cell>
          <cell r="G1694">
            <v>0.9</v>
          </cell>
          <cell r="H1694">
            <v>0</v>
          </cell>
          <cell r="I1694">
            <v>0</v>
          </cell>
          <cell r="J1694">
            <v>0.3</v>
          </cell>
          <cell r="K1694">
            <v>0.6</v>
          </cell>
        </row>
        <row r="1695">
          <cell r="E1695" t="str">
            <v>кредиты коммерческих банков</v>
          </cell>
          <cell r="F1695">
            <v>2.1</v>
          </cell>
          <cell r="G1695">
            <v>2.1</v>
          </cell>
          <cell r="H1695">
            <v>0</v>
          </cell>
          <cell r="I1695">
            <v>0</v>
          </cell>
          <cell r="J1695">
            <v>1.1000000000000001</v>
          </cell>
          <cell r="K1695">
            <v>1</v>
          </cell>
        </row>
        <row r="1696">
          <cell r="A1696" t="str">
            <v>Организация производства дезинфицириющих средств в Хорезмской области</v>
          </cell>
          <cell r="B1696" t="str">
            <v>200 тонн</v>
          </cell>
          <cell r="C1696" t="str">
            <v>2016-2017 гг.</v>
          </cell>
          <cell r="D1696" t="str">
            <v>не требуется</v>
          </cell>
          <cell r="E1696" t="str">
            <v>Всего</v>
          </cell>
          <cell r="F1696">
            <v>1.2</v>
          </cell>
          <cell r="G1696">
            <v>1.2</v>
          </cell>
          <cell r="H1696">
            <v>0</v>
          </cell>
          <cell r="I1696">
            <v>0.36</v>
          </cell>
          <cell r="J1696">
            <v>0.84</v>
          </cell>
          <cell r="K1696">
            <v>0</v>
          </cell>
          <cell r="O1696" t="str">
            <v>Бизнес-план проекта на стадии разработки</v>
          </cell>
          <cell r="P1696" t="str">
            <v xml:space="preserve">Постановление Президента Республики Узбекистан от  22.11.2012г. ПП-1856 </v>
          </cell>
        </row>
        <row r="1697">
          <cell r="E1697" t="str">
            <v>собственные средства</v>
          </cell>
          <cell r="F1697">
            <v>0.36</v>
          </cell>
          <cell r="G1697">
            <v>0.36</v>
          </cell>
          <cell r="H1697">
            <v>0</v>
          </cell>
          <cell r="I1697">
            <v>0.12</v>
          </cell>
          <cell r="J1697">
            <v>0.24</v>
          </cell>
          <cell r="K1697">
            <v>0</v>
          </cell>
        </row>
        <row r="1698">
          <cell r="E1698" t="str">
            <v>кредиты коммерческих банков</v>
          </cell>
          <cell r="F1698">
            <v>0.84</v>
          </cell>
          <cell r="G1698">
            <v>0.84</v>
          </cell>
          <cell r="H1698">
            <v>0</v>
          </cell>
          <cell r="I1698">
            <v>0.24</v>
          </cell>
          <cell r="J1698">
            <v>0.6</v>
          </cell>
          <cell r="K1698">
            <v>0</v>
          </cell>
        </row>
        <row r="1699">
          <cell r="A1699" t="str">
            <v>Организация производства медицинской ваты и марли в Кашкадарьинской области</v>
          </cell>
          <cell r="B1699" t="str">
            <v>1800 тн. мед. ваты, 1,1 тыс.кв.м. марли</v>
          </cell>
          <cell r="C1699" t="str">
            <v>2015-2017 гг.</v>
          </cell>
          <cell r="D1699" t="str">
            <v>не требуется</v>
          </cell>
          <cell r="E1699" t="str">
            <v>Всего</v>
          </cell>
          <cell r="F1699">
            <v>3.5</v>
          </cell>
          <cell r="G1699">
            <v>3.5</v>
          </cell>
          <cell r="H1699">
            <v>0.7</v>
          </cell>
          <cell r="I1699">
            <v>1.2</v>
          </cell>
          <cell r="J1699">
            <v>1.6</v>
          </cell>
          <cell r="K1699">
            <v>0</v>
          </cell>
          <cell r="O1699" t="str">
            <v>Бизнес-план проекта на стадии разработки</v>
          </cell>
          <cell r="P1699" t="str">
            <v>Постановление Президента Республики Узбекистан №ПП-2017 от  02.08.2013г.,от 17.11.2014 г. №ПП-2264</v>
          </cell>
        </row>
        <row r="1700">
          <cell r="E1700" t="str">
            <v>собственные средства</v>
          </cell>
          <cell r="F1700">
            <v>0.2</v>
          </cell>
          <cell r="G1700">
            <v>0.2</v>
          </cell>
          <cell r="H1700">
            <v>0.2</v>
          </cell>
          <cell r="I1700">
            <v>0</v>
          </cell>
          <cell r="J1700">
            <v>0</v>
          </cell>
          <cell r="K1700">
            <v>0</v>
          </cell>
        </row>
        <row r="1701">
          <cell r="E1701" t="str">
            <v>кредиты коммерческих банков</v>
          </cell>
          <cell r="F1701">
            <v>3.3</v>
          </cell>
          <cell r="G1701">
            <v>3.3</v>
          </cell>
          <cell r="H1701">
            <v>0.5</v>
          </cell>
          <cell r="I1701">
            <v>1.2</v>
          </cell>
          <cell r="J1701">
            <v>1.6</v>
          </cell>
          <cell r="K1701">
            <v>0</v>
          </cell>
        </row>
        <row r="1702">
          <cell r="A1702" t="str">
            <v>Организация производства медицинского гипсового бинта, хирургических шариков и салфеток в Кашкадарьинской области</v>
          </cell>
          <cell r="B1702" t="str">
            <v>1000 тн. мед. бинт, 50 тыс.кв.м. гипсовый бинт, 400 тыс. шт. хирургических шариков, 500 тыс. шт. салфеток</v>
          </cell>
          <cell r="C1702" t="str">
            <v>2015-2017 гг.</v>
          </cell>
          <cell r="D1702" t="str">
            <v>не требуется</v>
          </cell>
          <cell r="E1702" t="str">
            <v>Всего</v>
          </cell>
          <cell r="F1702">
            <v>1.5</v>
          </cell>
          <cell r="G1702">
            <v>1.5</v>
          </cell>
          <cell r="H1702">
            <v>0.5</v>
          </cell>
          <cell r="I1702">
            <v>0.4</v>
          </cell>
          <cell r="J1702">
            <v>0.6</v>
          </cell>
          <cell r="K1702">
            <v>0</v>
          </cell>
          <cell r="O1702" t="str">
            <v>Бизнес-план проекта на стадии разработки</v>
          </cell>
          <cell r="P1702" t="str">
            <v>Постановление Президента Республики Узбекистан №ПП-2017 от  02.08.2013г.,от 17.11.2014 г. №ПП-2264</v>
          </cell>
        </row>
        <row r="1703">
          <cell r="E1703" t="str">
            <v>собственные средства</v>
          </cell>
          <cell r="F1703">
            <v>1.5</v>
          </cell>
          <cell r="G1703">
            <v>1.5</v>
          </cell>
          <cell r="H1703">
            <v>0.5</v>
          </cell>
          <cell r="I1703">
            <v>0.4</v>
          </cell>
          <cell r="J1703">
            <v>0.6</v>
          </cell>
        </row>
        <row r="1704">
          <cell r="A1704" t="str">
            <v>Организация производства широкого спектра лекарственных средств в Кашкадарьинской области</v>
          </cell>
          <cell r="B1704" t="str">
            <v>10 млн.усл.ед</v>
          </cell>
          <cell r="C1704" t="str">
            <v>2016-2017 гг.</v>
          </cell>
          <cell r="D1704" t="str">
            <v>не требуется</v>
          </cell>
          <cell r="E1704" t="str">
            <v>Всего</v>
          </cell>
          <cell r="F1704">
            <v>15</v>
          </cell>
          <cell r="G1704">
            <v>15</v>
          </cell>
          <cell r="H1704">
            <v>0</v>
          </cell>
          <cell r="I1704">
            <v>5</v>
          </cell>
          <cell r="J1704">
            <v>10</v>
          </cell>
          <cell r="K1704">
            <v>0</v>
          </cell>
          <cell r="O1704" t="str">
            <v>Бизнес-план проекта на стадии разработки</v>
          </cell>
          <cell r="P1704" t="str">
            <v xml:space="preserve">Постановление Президента Республики Узбекистан №ПП-2017 от  02.08.2013г. </v>
          </cell>
        </row>
        <row r="1705">
          <cell r="E1705" t="str">
            <v>собственные средства</v>
          </cell>
          <cell r="F1705">
            <v>5</v>
          </cell>
          <cell r="G1705">
            <v>5</v>
          </cell>
          <cell r="H1705">
            <v>0</v>
          </cell>
          <cell r="I1705">
            <v>2</v>
          </cell>
          <cell r="J1705">
            <v>3</v>
          </cell>
          <cell r="K1705">
            <v>0</v>
          </cell>
        </row>
        <row r="1706">
          <cell r="E1706" t="str">
            <v>кредиты коммерческих банков</v>
          </cell>
          <cell r="F1706">
            <v>10</v>
          </cell>
          <cell r="G1706">
            <v>10</v>
          </cell>
          <cell r="H1706">
            <v>0</v>
          </cell>
          <cell r="I1706">
            <v>3</v>
          </cell>
          <cell r="J1706">
            <v>7</v>
          </cell>
          <cell r="K1706">
            <v>0</v>
          </cell>
        </row>
        <row r="1707">
          <cell r="A1707" t="str">
            <v>Организация производства жидких  лекарственных форм в Кашкадарьинской области</v>
          </cell>
          <cell r="B1707" t="str">
            <v>5 млн.усл.ед</v>
          </cell>
          <cell r="C1707" t="str">
            <v>2016-2017 гг.</v>
          </cell>
          <cell r="D1707" t="str">
            <v>не требуется</v>
          </cell>
          <cell r="E1707" t="str">
            <v>Всего</v>
          </cell>
          <cell r="F1707">
            <v>4</v>
          </cell>
          <cell r="G1707">
            <v>4</v>
          </cell>
          <cell r="H1707">
            <v>0</v>
          </cell>
          <cell r="I1707">
            <v>1.4</v>
          </cell>
          <cell r="J1707">
            <v>2.6</v>
          </cell>
          <cell r="K1707">
            <v>0</v>
          </cell>
          <cell r="O1707" t="str">
            <v>Бизнес-план проекта на стадии разработки</v>
          </cell>
          <cell r="P1707" t="str">
            <v xml:space="preserve">Постановление Президента Республики Узбекистан №ПП-2017 от  02.08.2013г. </v>
          </cell>
        </row>
        <row r="1708">
          <cell r="E1708" t="str">
            <v>собственные средства</v>
          </cell>
          <cell r="F1708">
            <v>0.8</v>
          </cell>
          <cell r="G1708">
            <v>0.8</v>
          </cell>
          <cell r="H1708">
            <v>0</v>
          </cell>
          <cell r="I1708">
            <v>0.2</v>
          </cell>
          <cell r="J1708">
            <v>0.6</v>
          </cell>
        </row>
        <row r="1709">
          <cell r="E1709" t="str">
            <v>кредиты коммерческих банков</v>
          </cell>
          <cell r="F1709">
            <v>3.2</v>
          </cell>
          <cell r="G1709">
            <v>3.2</v>
          </cell>
          <cell r="H1709">
            <v>0</v>
          </cell>
          <cell r="I1709">
            <v>1.2</v>
          </cell>
          <cell r="J1709">
            <v>2</v>
          </cell>
        </row>
        <row r="1710">
          <cell r="A1710" t="str">
            <v>Организация производства галеновых препаратов, Сырдарьинская область (г. Янгиер)</v>
          </cell>
          <cell r="B1710" t="str">
            <v>12 млн. усл.ед.</v>
          </cell>
          <cell r="C1710" t="str">
            <v>2016-2017 гг.</v>
          </cell>
          <cell r="D1710" t="str">
            <v>не требуется</v>
          </cell>
          <cell r="E1710" t="str">
            <v>Всего</v>
          </cell>
          <cell r="F1710">
            <v>1.1000000000000001</v>
          </cell>
          <cell r="G1710">
            <v>1.1000000000000001</v>
          </cell>
          <cell r="H1710">
            <v>0</v>
          </cell>
          <cell r="I1710">
            <v>0.35</v>
          </cell>
          <cell r="J1710">
            <v>0.75</v>
          </cell>
          <cell r="K1710">
            <v>0</v>
          </cell>
          <cell r="O1710" t="str">
            <v>Бизнес-план проекта на стадии разработки</v>
          </cell>
          <cell r="P1710" t="str">
            <v>Письмо ГАК "Узфармсаноат" от 30.05.2014 г.  МД-11/1007</v>
          </cell>
        </row>
        <row r="1711">
          <cell r="E1711" t="str">
            <v>собственные средства</v>
          </cell>
          <cell r="F1711">
            <v>0.35</v>
          </cell>
          <cell r="G1711">
            <v>0.35</v>
          </cell>
          <cell r="H1711">
            <v>0</v>
          </cell>
          <cell r="I1711">
            <v>0.15</v>
          </cell>
          <cell r="J1711">
            <v>0.2</v>
          </cell>
        </row>
        <row r="1712">
          <cell r="E1712" t="str">
            <v>кредиты коммерческих банков</v>
          </cell>
          <cell r="F1712">
            <v>0.75</v>
          </cell>
          <cell r="G1712">
            <v>0.75</v>
          </cell>
          <cell r="H1712">
            <v>0</v>
          </cell>
          <cell r="I1712">
            <v>0.2</v>
          </cell>
          <cell r="J1712">
            <v>0.55000000000000004</v>
          </cell>
        </row>
        <row r="1713">
          <cell r="A1713" t="str">
            <v>Организация производства тыквенного порошка, Сырдарьинская область (Хавастский  район)</v>
          </cell>
          <cell r="B1713" t="str">
            <v>500 тн</v>
          </cell>
          <cell r="C1713" t="str">
            <v>2017-2018 гг.</v>
          </cell>
          <cell r="D1713" t="str">
            <v>не требуется</v>
          </cell>
          <cell r="E1713" t="str">
            <v>Всего</v>
          </cell>
          <cell r="F1713">
            <v>0.25</v>
          </cell>
          <cell r="G1713">
            <v>0.25</v>
          </cell>
          <cell r="H1713">
            <v>0</v>
          </cell>
          <cell r="I1713">
            <v>0</v>
          </cell>
          <cell r="J1713">
            <v>0.05</v>
          </cell>
          <cell r="K1713">
            <v>0.2</v>
          </cell>
          <cell r="O1713" t="str">
            <v>Бизнес-план проекта на стадии разработки</v>
          </cell>
          <cell r="P1713" t="str">
            <v>Письмо ГАК "Узфармсаноат" от 30.05.2014 г.  МД-11/1007</v>
          </cell>
        </row>
        <row r="1714">
          <cell r="E1714" t="str">
            <v>собственные средства</v>
          </cell>
          <cell r="F1714">
            <v>7.4999999999999997E-2</v>
          </cell>
          <cell r="G1714">
            <v>7.4999999999999997E-2</v>
          </cell>
          <cell r="H1714">
            <v>0</v>
          </cell>
          <cell r="I1714">
            <v>0</v>
          </cell>
          <cell r="J1714">
            <v>2.5000000000000001E-2</v>
          </cell>
          <cell r="K1714">
            <v>0.05</v>
          </cell>
        </row>
        <row r="1715">
          <cell r="E1715" t="str">
            <v>кредиты коммерческих банков</v>
          </cell>
          <cell r="F1715">
            <v>0.17499999999999999</v>
          </cell>
          <cell r="G1715">
            <v>0.17499999999999999</v>
          </cell>
          <cell r="H1715">
            <v>0</v>
          </cell>
          <cell r="I1715">
            <v>0</v>
          </cell>
          <cell r="J1715">
            <v>2.5000000000000001E-2</v>
          </cell>
          <cell r="K1715">
            <v>0.15</v>
          </cell>
        </row>
        <row r="1716">
          <cell r="A1716" t="str">
            <v>Организация производства тыквенного сока, Сырдарьинская область (Хавастский  район)</v>
          </cell>
          <cell r="B1716" t="str">
            <v>100 тыс.л</v>
          </cell>
          <cell r="C1716" t="str">
            <v>2016-2017гг.</v>
          </cell>
          <cell r="D1716" t="str">
            <v>не требуется</v>
          </cell>
          <cell r="E1716" t="str">
            <v>Всего</v>
          </cell>
          <cell r="F1716">
            <v>2.5000000000000001E-2</v>
          </cell>
          <cell r="G1716">
            <v>2.5000000000000001E-2</v>
          </cell>
          <cell r="H1716">
            <v>0</v>
          </cell>
          <cell r="I1716">
            <v>4.5000000000000005E-3</v>
          </cell>
          <cell r="J1716">
            <v>2.0499999999999997E-2</v>
          </cell>
          <cell r="K1716">
            <v>0</v>
          </cell>
          <cell r="O1716" t="str">
            <v>Бизнес-план проекта на стадии разработки</v>
          </cell>
          <cell r="P1716" t="str">
            <v>Письмо ГАК "Узфармсаноат" от 30.05.2014 г.  МД-11/1007</v>
          </cell>
        </row>
        <row r="1717">
          <cell r="E1717" t="str">
            <v>собственные средства</v>
          </cell>
          <cell r="F1717">
            <v>7.4999999999999997E-3</v>
          </cell>
          <cell r="G1717">
            <v>7.4999999999999997E-3</v>
          </cell>
          <cell r="H1717">
            <v>0</v>
          </cell>
          <cell r="I1717">
            <v>2E-3</v>
          </cell>
          <cell r="J1717">
            <v>5.4999999999999997E-3</v>
          </cell>
        </row>
        <row r="1718">
          <cell r="E1718" t="str">
            <v>кредиты коммерческих банков</v>
          </cell>
          <cell r="F1718">
            <v>1.7500000000000002E-2</v>
          </cell>
          <cell r="G1718">
            <v>1.7500000000000002E-2</v>
          </cell>
          <cell r="H1718">
            <v>0</v>
          </cell>
          <cell r="I1718">
            <v>2.5000000000000001E-3</v>
          </cell>
          <cell r="J1718">
            <v>1.4999999999999999E-2</v>
          </cell>
        </row>
        <row r="1719">
          <cell r="A1719" t="str">
            <v>Организация производства субстанции вазелина на основе рапсового масла, Сырдарьинская область (Хавастский  район)</v>
          </cell>
          <cell r="B1719" t="str">
            <v>500 тн</v>
          </cell>
          <cell r="C1719" t="str">
            <v>2015 г</v>
          </cell>
          <cell r="D1719" t="str">
            <v>не требуется</v>
          </cell>
          <cell r="E1719" t="str">
            <v>Всего</v>
          </cell>
          <cell r="F1719">
            <v>0.1</v>
          </cell>
          <cell r="G1719">
            <v>0.1</v>
          </cell>
          <cell r="H1719">
            <v>0.1</v>
          </cell>
          <cell r="I1719">
            <v>0</v>
          </cell>
          <cell r="J1719">
            <v>0</v>
          </cell>
          <cell r="K1719">
            <v>0</v>
          </cell>
          <cell r="O1719" t="str">
            <v>Бизнес-план проекта на стадии разработки</v>
          </cell>
          <cell r="P1719" t="str">
            <v>Письмо ГАК "Узфармсаноат" от 30.05.2014 г.  МД-11/1007</v>
          </cell>
        </row>
        <row r="1720">
          <cell r="E1720" t="str">
            <v>собственные средства</v>
          </cell>
          <cell r="F1720">
            <v>0.03</v>
          </cell>
          <cell r="G1720">
            <v>0.03</v>
          </cell>
          <cell r="H1720">
            <v>0.03</v>
          </cell>
        </row>
        <row r="1721">
          <cell r="E1721" t="str">
            <v>кредиты коммерческих банков</v>
          </cell>
          <cell r="F1721">
            <v>7.0000000000000007E-2</v>
          </cell>
          <cell r="G1721">
            <v>7.0000000000000007E-2</v>
          </cell>
          <cell r="H1721">
            <v>7.0000000000000007E-2</v>
          </cell>
        </row>
        <row r="1722">
          <cell r="A1722" t="str">
            <v>Организация производства фруктозы и глюкозы, Сырдарьинская область (Сайхунабадский район)</v>
          </cell>
          <cell r="B1722" t="str">
            <v>100 тн</v>
          </cell>
          <cell r="C1722" t="str">
            <v>2015-2016гг.</v>
          </cell>
          <cell r="D1722" t="str">
            <v>не требуется</v>
          </cell>
          <cell r="E1722" t="str">
            <v>Всего</v>
          </cell>
          <cell r="F1722">
            <v>2.25</v>
          </cell>
          <cell r="G1722">
            <v>2.25</v>
          </cell>
          <cell r="H1722">
            <v>1</v>
          </cell>
          <cell r="I1722">
            <v>1.25</v>
          </cell>
          <cell r="J1722">
            <v>0</v>
          </cell>
          <cell r="K1722">
            <v>0</v>
          </cell>
          <cell r="O1722" t="str">
            <v>Бизнес-план проекта на стадии разработки</v>
          </cell>
          <cell r="P1722" t="str">
            <v>Письмо ГАК "Узфармсаноат" от 30.05.2014 г.  МД-11/1007</v>
          </cell>
        </row>
        <row r="1723">
          <cell r="E1723" t="str">
            <v>собственные средства</v>
          </cell>
          <cell r="F1723">
            <v>0.67500000000000004</v>
          </cell>
          <cell r="G1723">
            <v>0.67500000000000004</v>
          </cell>
          <cell r="H1723">
            <v>0.5</v>
          </cell>
          <cell r="I1723">
            <v>0.17499999999999999</v>
          </cell>
        </row>
        <row r="1724">
          <cell r="E1724" t="str">
            <v>кредиты коммерческих банков</v>
          </cell>
          <cell r="F1724">
            <v>1.575</v>
          </cell>
          <cell r="G1724">
            <v>1.575</v>
          </cell>
          <cell r="H1724">
            <v>0.5</v>
          </cell>
          <cell r="I1724">
            <v>1.075</v>
          </cell>
        </row>
        <row r="1725">
          <cell r="A1725" t="str">
            <v>Расширение производства лекарственных средств на СП ООО "Novopharma plus", г.Ташкент</v>
          </cell>
          <cell r="B1725" t="str">
            <v>4,753 млн уп.</v>
          </cell>
          <cell r="C1725" t="str">
            <v>2016-2017 гг.</v>
          </cell>
          <cell r="D1725" t="str">
            <v>не требуется</v>
          </cell>
          <cell r="E1725" t="str">
            <v>Всего</v>
          </cell>
          <cell r="F1725">
            <v>1.2</v>
          </cell>
          <cell r="G1725">
            <v>1.2</v>
          </cell>
          <cell r="H1725">
            <v>0</v>
          </cell>
          <cell r="I1725">
            <v>0.5</v>
          </cell>
          <cell r="J1725">
            <v>0.7</v>
          </cell>
          <cell r="K1725">
            <v>0</v>
          </cell>
          <cell r="O1725" t="str">
            <v>Бизнес-план проекта на стадии разработки</v>
          </cell>
          <cell r="P1725" t="str">
            <v>Письмо ГАК "Узфармсаноат" от 30.05.2014 г.  МД-11/1007</v>
          </cell>
        </row>
        <row r="1726">
          <cell r="E1726" t="str">
            <v>собственные средства</v>
          </cell>
          <cell r="F1726">
            <v>0.2</v>
          </cell>
          <cell r="G1726">
            <v>0.2</v>
          </cell>
          <cell r="H1726">
            <v>0</v>
          </cell>
          <cell r="I1726">
            <v>0.2</v>
          </cell>
          <cell r="J1726">
            <v>0</v>
          </cell>
        </row>
        <row r="1727">
          <cell r="E1727" t="str">
            <v>кредиты коммерческих банков</v>
          </cell>
          <cell r="F1727">
            <v>1</v>
          </cell>
          <cell r="G1727">
            <v>1</v>
          </cell>
          <cell r="H1727">
            <v>0</v>
          </cell>
          <cell r="I1727">
            <v>0.3</v>
          </cell>
          <cell r="J1727">
            <v>0.7</v>
          </cell>
        </row>
        <row r="1728">
          <cell r="A1728" t="str">
            <v xml:space="preserve">Организация производства ампульных лекарств, ООО "SID", Ташкентская область </v>
          </cell>
          <cell r="B1728" t="str">
            <v>22,0 млн. усл. ед.</v>
          </cell>
          <cell r="C1728" t="str">
            <v>2016-2017 гг.</v>
          </cell>
          <cell r="D1728" t="str">
            <v>не требуется</v>
          </cell>
          <cell r="E1728" t="str">
            <v>Всего</v>
          </cell>
          <cell r="F1728">
            <v>3</v>
          </cell>
          <cell r="G1728">
            <v>3</v>
          </cell>
          <cell r="H1728">
            <v>0</v>
          </cell>
          <cell r="I1728">
            <v>1.5</v>
          </cell>
          <cell r="J1728">
            <v>1.5</v>
          </cell>
          <cell r="K1728">
            <v>0</v>
          </cell>
          <cell r="O1728" t="str">
            <v>Бизнес-план проекта на стадии разработки</v>
          </cell>
          <cell r="P1728" t="str">
            <v xml:space="preserve">Постановление Президента Республики Узбекистан от 12.07.2013г. №ПП-2000 </v>
          </cell>
        </row>
        <row r="1729">
          <cell r="E1729" t="str">
            <v>собственные средства</v>
          </cell>
          <cell r="F1729">
            <v>0.5</v>
          </cell>
          <cell r="G1729">
            <v>0.5</v>
          </cell>
          <cell r="H1729">
            <v>0</v>
          </cell>
          <cell r="I1729">
            <v>0.5</v>
          </cell>
          <cell r="J1729">
            <v>0</v>
          </cell>
        </row>
        <row r="1730">
          <cell r="E1730" t="str">
            <v>кредиты коммерческих банков</v>
          </cell>
          <cell r="F1730">
            <v>2.5</v>
          </cell>
          <cell r="G1730">
            <v>2.5</v>
          </cell>
          <cell r="H1730">
            <v>0</v>
          </cell>
          <cell r="I1730">
            <v>1</v>
          </cell>
          <cell r="J1730">
            <v>1.5</v>
          </cell>
        </row>
        <row r="1731">
          <cell r="A1731" t="str">
            <v>Организация плантаций лекарственного растительного сырья (выращивание, сбор, сушка) 30 га в Джизакской области</v>
          </cell>
          <cell r="B1731" t="str">
            <v>35 тонн</v>
          </cell>
          <cell r="C1731" t="str">
            <v>2016-2017 гг.</v>
          </cell>
          <cell r="D1731" t="str">
            <v>не требуется</v>
          </cell>
          <cell r="E1731" t="str">
            <v>Всего</v>
          </cell>
          <cell r="F1731">
            <v>0.114</v>
          </cell>
          <cell r="G1731">
            <v>0.114</v>
          </cell>
          <cell r="H1731">
            <v>0</v>
          </cell>
          <cell r="I1731">
            <v>0</v>
          </cell>
          <cell r="J1731">
            <v>0.114</v>
          </cell>
          <cell r="K1731">
            <v>0</v>
          </cell>
          <cell r="O1731" t="str">
            <v>Бизнес-план проекта на стадии разработки</v>
          </cell>
          <cell r="P1731" t="str">
            <v>Письмо ГАК "Узфармсаноат" от 30.05.2014 г.  МД-11/1007</v>
          </cell>
        </row>
        <row r="1732">
          <cell r="E1732" t="str">
            <v>собственные средства</v>
          </cell>
          <cell r="F1732">
            <v>1.4E-2</v>
          </cell>
          <cell r="G1732">
            <v>1.4E-2</v>
          </cell>
          <cell r="H1732">
            <v>0</v>
          </cell>
          <cell r="I1732">
            <v>0</v>
          </cell>
          <cell r="J1732">
            <v>1.4E-2</v>
          </cell>
        </row>
        <row r="1733">
          <cell r="E1733" t="str">
            <v>кредиты коммерческих банков</v>
          </cell>
          <cell r="F1733">
            <v>0.1</v>
          </cell>
          <cell r="G1733">
            <v>0.1</v>
          </cell>
          <cell r="H1733">
            <v>0</v>
          </cell>
          <cell r="I1733">
            <v>0</v>
          </cell>
          <cell r="J1733">
            <v>0.1</v>
          </cell>
        </row>
        <row r="1734">
          <cell r="A1734" t="str">
            <v>Организация производства косметических препаратов на основе глицерина, Хорезмская область (г. Ургенч)</v>
          </cell>
          <cell r="B1734" t="str">
            <v>100 тн</v>
          </cell>
          <cell r="C1734" t="str">
            <v>2015-2017 гг.</v>
          </cell>
          <cell r="D1734" t="str">
            <v>не требуется</v>
          </cell>
          <cell r="E1734" t="str">
            <v>Всего</v>
          </cell>
          <cell r="F1734">
            <v>2</v>
          </cell>
          <cell r="G1734">
            <v>2</v>
          </cell>
          <cell r="H1734">
            <v>0.5</v>
          </cell>
          <cell r="I1734">
            <v>0.53</v>
          </cell>
          <cell r="J1734">
            <v>0.97</v>
          </cell>
          <cell r="K1734">
            <v>0</v>
          </cell>
          <cell r="O1734" t="str">
            <v>Бизнес-план проекта на стадии разработки</v>
          </cell>
          <cell r="P1734" t="str">
            <v xml:space="preserve">Постановление Президента Республики Узбекистан от  22.11.2012г. ПП-1856 </v>
          </cell>
        </row>
        <row r="1735">
          <cell r="E1735" t="str">
            <v>собственные средства</v>
          </cell>
          <cell r="F1735">
            <v>0.2</v>
          </cell>
          <cell r="G1735">
            <v>0.2</v>
          </cell>
          <cell r="H1735">
            <v>0.1</v>
          </cell>
          <cell r="I1735">
            <v>0.03</v>
          </cell>
          <cell r="J1735">
            <v>7.0000000000000007E-2</v>
          </cell>
        </row>
        <row r="1736">
          <cell r="E1736" t="str">
            <v>кредиты коммерческих банков</v>
          </cell>
          <cell r="F1736">
            <v>1.8</v>
          </cell>
          <cell r="G1736">
            <v>1.8</v>
          </cell>
          <cell r="H1736">
            <v>0.4</v>
          </cell>
          <cell r="I1736">
            <v>0.5</v>
          </cell>
          <cell r="J1736">
            <v>0.9</v>
          </cell>
        </row>
        <row r="1737">
          <cell r="A1737" t="str">
            <v>Организация плантации для выращивания лекарственных растений (112 га) в Андижанской области</v>
          </cell>
          <cell r="B1737" t="str">
            <v>200 тн</v>
          </cell>
          <cell r="C1737" t="str">
            <v>2015-2016 гг.</v>
          </cell>
          <cell r="D1737" t="str">
            <v>не требуется</v>
          </cell>
          <cell r="E1737" t="str">
            <v>Всего</v>
          </cell>
          <cell r="F1737">
            <v>0.1</v>
          </cell>
          <cell r="G1737">
            <v>0.1</v>
          </cell>
          <cell r="H1737">
            <v>9.0000000000000011E-2</v>
          </cell>
          <cell r="I1737">
            <v>0.01</v>
          </cell>
          <cell r="J1737">
            <v>0</v>
          </cell>
          <cell r="K1737">
            <v>0</v>
          </cell>
          <cell r="O1737" t="str">
            <v>Бизнес-план проекта на стадии разработки</v>
          </cell>
          <cell r="P1737" t="str">
            <v>Письмо ГАК "Узфармсаноат" от 30.05.2014 г.  МД-11/1007</v>
          </cell>
        </row>
        <row r="1738">
          <cell r="E1738" t="str">
            <v>собственные средства</v>
          </cell>
          <cell r="F1738">
            <v>0.03</v>
          </cell>
          <cell r="G1738">
            <v>0.03</v>
          </cell>
          <cell r="H1738">
            <v>0.02</v>
          </cell>
          <cell r="I1738">
            <v>0.01</v>
          </cell>
          <cell r="J1738">
            <v>0</v>
          </cell>
        </row>
        <row r="1739">
          <cell r="E1739" t="str">
            <v>кредиты коммерческих банков</v>
          </cell>
          <cell r="F1739">
            <v>7.0000000000000007E-2</v>
          </cell>
          <cell r="G1739">
            <v>7.0000000000000007E-2</v>
          </cell>
          <cell r="H1739">
            <v>7.0000000000000007E-2</v>
          </cell>
          <cell r="I1739">
            <v>0</v>
          </cell>
          <cell r="J1739">
            <v>0</v>
          </cell>
        </row>
        <row r="1740">
          <cell r="A1740" t="str">
            <v>Организация производства по фасовке лекарственного растительного сырья (фиточаев)  в Джизакской области</v>
          </cell>
          <cell r="B1740" t="str">
            <v xml:space="preserve">50 тыс.упак. </v>
          </cell>
          <cell r="C1740" t="str">
            <v>2016-2017 гг.</v>
          </cell>
          <cell r="D1740" t="str">
            <v>не требуется</v>
          </cell>
          <cell r="E1740" t="str">
            <v>Всего</v>
          </cell>
          <cell r="F1740">
            <v>1</v>
          </cell>
          <cell r="G1740">
            <v>1</v>
          </cell>
          <cell r="H1740">
            <v>0</v>
          </cell>
          <cell r="I1740">
            <v>0.85000000000000009</v>
          </cell>
          <cell r="J1740">
            <v>0.15</v>
          </cell>
          <cell r="K1740">
            <v>0</v>
          </cell>
          <cell r="O1740" t="str">
            <v>Бизнес-план проекта на стадии разработки</v>
          </cell>
          <cell r="P1740" t="str">
            <v>Письмо ГАК "Узфармсаноат" от 30.05.2014 г.  МД-11/1007</v>
          </cell>
        </row>
        <row r="1741">
          <cell r="E1741" t="str">
            <v>собственные средства</v>
          </cell>
          <cell r="F1741">
            <v>0.2</v>
          </cell>
          <cell r="G1741">
            <v>0.2</v>
          </cell>
          <cell r="H1741">
            <v>0</v>
          </cell>
          <cell r="I1741">
            <v>0.05</v>
          </cell>
          <cell r="J1741">
            <v>0.15</v>
          </cell>
        </row>
        <row r="1742">
          <cell r="E1742" t="str">
            <v>кредиты коммерческих банков</v>
          </cell>
          <cell r="F1742">
            <v>0.8</v>
          </cell>
          <cell r="G1742">
            <v>0.8</v>
          </cell>
          <cell r="H1742">
            <v>0</v>
          </cell>
          <cell r="I1742">
            <v>0.8</v>
          </cell>
          <cell r="J1742">
            <v>0</v>
          </cell>
        </row>
        <row r="1743">
          <cell r="A1743" t="str">
            <v>Организация плантаций ферулы асафетиды (ферулы вонючей), 10 га на базе OOO “Charli-Texno-Servis”, «Shoxsanambonu-kovul» ФХ в Джизакской области</v>
          </cell>
          <cell r="B1743" t="str">
            <v xml:space="preserve">определяется </v>
          </cell>
          <cell r="C1743" t="str">
            <v>2016-2017 гг.</v>
          </cell>
          <cell r="D1743" t="str">
            <v>не требуется</v>
          </cell>
          <cell r="E1743" t="str">
            <v>Всего</v>
          </cell>
          <cell r="F1743">
            <v>1.35</v>
          </cell>
          <cell r="G1743">
            <v>1.35</v>
          </cell>
          <cell r="H1743">
            <v>0</v>
          </cell>
          <cell r="I1743">
            <v>0.95000000000000007</v>
          </cell>
          <cell r="J1743">
            <v>0.4</v>
          </cell>
          <cell r="K1743">
            <v>0</v>
          </cell>
          <cell r="O1743" t="str">
            <v>Бизнес-план проекта на стадии разработки</v>
          </cell>
          <cell r="P1743" t="str">
            <v>Письмо ГАК "Узфармсаноат" от 30.05.2014 г.  МД-11/1007</v>
          </cell>
        </row>
        <row r="1744">
          <cell r="E1744" t="str">
            <v>собственные средства</v>
          </cell>
          <cell r="F1744">
            <v>0.25</v>
          </cell>
          <cell r="G1744">
            <v>0.25</v>
          </cell>
          <cell r="H1744">
            <v>0</v>
          </cell>
          <cell r="I1744">
            <v>0.15</v>
          </cell>
          <cell r="J1744">
            <v>0.1</v>
          </cell>
        </row>
        <row r="1745">
          <cell r="E1745" t="str">
            <v>кредиты коммерческих банков</v>
          </cell>
          <cell r="F1745">
            <v>1.1000000000000001</v>
          </cell>
          <cell r="G1745">
            <v>1.1000000000000001</v>
          </cell>
          <cell r="H1745">
            <v>0</v>
          </cell>
          <cell r="I1745">
            <v>0.8</v>
          </cell>
          <cell r="J1745">
            <v>0.3</v>
          </cell>
        </row>
        <row r="1746">
          <cell r="A1746" t="str">
            <v>Организация производства экстракта  асафетиды (ферулы вонючей) на базе OOO “Charli-Texno-Servis”, «Shoxsanambonu-kovul» ФХ в Джизакской области</v>
          </cell>
          <cell r="B1746" t="str">
            <v>50 тн</v>
          </cell>
          <cell r="C1746" t="str">
            <v>2017-2018 гг.</v>
          </cell>
          <cell r="D1746" t="str">
            <v>не требуется</v>
          </cell>
          <cell r="E1746" t="str">
            <v>Всего</v>
          </cell>
          <cell r="F1746">
            <v>1.125</v>
          </cell>
          <cell r="G1746">
            <v>1.125</v>
          </cell>
          <cell r="H1746">
            <v>0</v>
          </cell>
          <cell r="I1746">
            <v>0</v>
          </cell>
          <cell r="J1746">
            <v>1.0249999999999999</v>
          </cell>
          <cell r="K1746">
            <v>0.1</v>
          </cell>
          <cell r="O1746" t="str">
            <v>Бизнес-план проекта на стадии разработки</v>
          </cell>
          <cell r="P1746" t="str">
            <v>Письмо ГАК "Узфармсаноат" от 30.05.2014 г.  МД-11/1007</v>
          </cell>
        </row>
        <row r="1747">
          <cell r="E1747" t="str">
            <v>собственные средства</v>
          </cell>
          <cell r="F1747">
            <v>0.22500000000000001</v>
          </cell>
          <cell r="G1747">
            <v>0.22500000000000001</v>
          </cell>
          <cell r="J1747">
            <v>0.125</v>
          </cell>
          <cell r="K1747">
            <v>0.1</v>
          </cell>
        </row>
        <row r="1748">
          <cell r="E1748" t="str">
            <v>кредиты коммерческих банков</v>
          </cell>
          <cell r="F1748">
            <v>0.9</v>
          </cell>
          <cell r="G1748">
            <v>0.9</v>
          </cell>
          <cell r="J1748">
            <v>0.9</v>
          </cell>
        </row>
        <row r="1749">
          <cell r="A1749" t="str">
            <v>Организация производства лекарственных препаратов на основе Каланхоэ на ООО "Хоразм Фитофарм" в Хорезмской области</v>
          </cell>
          <cell r="B1749" t="str">
            <v>80 тн</v>
          </cell>
          <cell r="C1749" t="str">
            <v>2015-2017 гг.</v>
          </cell>
          <cell r="D1749" t="str">
            <v>не требуется</v>
          </cell>
          <cell r="E1749" t="str">
            <v>Всего</v>
          </cell>
          <cell r="F1749">
            <v>5</v>
          </cell>
          <cell r="G1749">
            <v>5</v>
          </cell>
          <cell r="H1749">
            <v>0.6</v>
          </cell>
          <cell r="I1749">
            <v>1.9000000000000001</v>
          </cell>
          <cell r="J1749">
            <v>2.5</v>
          </cell>
          <cell r="K1749">
            <v>0</v>
          </cell>
          <cell r="O1749" t="str">
            <v>Бизнес-план проекта на стадии разработки</v>
          </cell>
          <cell r="P1749" t="str">
            <v>Постановление Президента Республики Узбекистан от  22.11.2012г. ПП-1856,от 17.11.2014 г. №ПП-2264</v>
          </cell>
        </row>
        <row r="1750">
          <cell r="E1750" t="str">
            <v>собственные средства</v>
          </cell>
          <cell r="F1750">
            <v>0.9</v>
          </cell>
          <cell r="G1750">
            <v>0.9</v>
          </cell>
          <cell r="H1750">
            <v>0.1</v>
          </cell>
          <cell r="I1750">
            <v>0.3</v>
          </cell>
          <cell r="J1750">
            <v>0.5</v>
          </cell>
        </row>
        <row r="1751">
          <cell r="E1751" t="str">
            <v>кредиты коммерческих банков</v>
          </cell>
          <cell r="F1751">
            <v>4.0999999999999996</v>
          </cell>
          <cell r="G1751">
            <v>4.0999999999999996</v>
          </cell>
          <cell r="H1751">
            <v>0.5</v>
          </cell>
          <cell r="I1751">
            <v>1.6</v>
          </cell>
          <cell r="J1751">
            <v>2</v>
          </cell>
        </row>
        <row r="1752">
          <cell r="A1752" t="str">
            <v>Организация плантации для выращивания масляничной культуры -тыквы (50 га) на ФХ "Султонали Умаралиевич орзуси" в Сырдарьинской области</v>
          </cell>
          <cell r="B1752" t="str">
            <v>1000 тн</v>
          </cell>
          <cell r="C1752" t="str">
            <v>2015-2016 гг.</v>
          </cell>
          <cell r="D1752" t="str">
            <v>не требуется</v>
          </cell>
          <cell r="E1752" t="str">
            <v>Всего</v>
          </cell>
          <cell r="F1752">
            <v>0.45</v>
          </cell>
          <cell r="G1752">
            <v>0.45</v>
          </cell>
          <cell r="H1752">
            <v>0.32</v>
          </cell>
          <cell r="I1752">
            <v>0.13</v>
          </cell>
          <cell r="J1752">
            <v>0</v>
          </cell>
          <cell r="K1752">
            <v>0</v>
          </cell>
          <cell r="O1752" t="str">
            <v>Бизнес-план проекта на стадии разработки</v>
          </cell>
          <cell r="P1752" t="str">
            <v xml:space="preserve">Постановление Президента Республики Узбекистан от  22.11.2012г. ПП-1856 </v>
          </cell>
        </row>
        <row r="1753">
          <cell r="E1753" t="str">
            <v>собственные средства</v>
          </cell>
          <cell r="F1753">
            <v>0.05</v>
          </cell>
          <cell r="G1753">
            <v>0.05</v>
          </cell>
          <cell r="H1753">
            <v>0.02</v>
          </cell>
          <cell r="I1753">
            <v>0.03</v>
          </cell>
          <cell r="J1753">
            <v>0</v>
          </cell>
        </row>
        <row r="1754">
          <cell r="E1754" t="str">
            <v>кредиты коммерческих банков</v>
          </cell>
          <cell r="F1754">
            <v>0.4</v>
          </cell>
          <cell r="G1754">
            <v>0.4</v>
          </cell>
          <cell r="H1754">
            <v>0.3</v>
          </cell>
          <cell r="I1754">
            <v>0.1</v>
          </cell>
          <cell r="J1754">
            <v>0</v>
          </cell>
        </row>
        <row r="1755">
          <cell r="A1755" t="str">
            <v>Организация производства косметических препаратов на основе глицерина на "Хоразм ФИТОФарм" (Хорезмская область)</v>
          </cell>
          <cell r="B1755" t="str">
            <v>100 тн.</v>
          </cell>
          <cell r="C1755" t="str">
            <v>2015-2017 гг.</v>
          </cell>
          <cell r="D1755" t="str">
            <v>не требуется</v>
          </cell>
          <cell r="E1755" t="str">
            <v>Всего</v>
          </cell>
          <cell r="F1755">
            <v>2</v>
          </cell>
          <cell r="G1755">
            <v>2</v>
          </cell>
          <cell r="H1755">
            <v>0.5</v>
          </cell>
          <cell r="I1755">
            <v>0.75</v>
          </cell>
          <cell r="J1755">
            <v>0.75</v>
          </cell>
          <cell r="K1755">
            <v>0</v>
          </cell>
          <cell r="O1755" t="str">
            <v>Бизнес-план проекта на стадии разработки</v>
          </cell>
          <cell r="P1755" t="str">
            <v>Постановление Президента Республики Узбекистан от  22.11.2012г. ПП-1856,от 17.11.2014 г. №ПП-2264</v>
          </cell>
        </row>
        <row r="1756">
          <cell r="E1756" t="str">
            <v>собственные средства</v>
          </cell>
          <cell r="F1756">
            <v>0.1</v>
          </cell>
          <cell r="G1756">
            <v>0.1</v>
          </cell>
          <cell r="H1756">
            <v>0.1</v>
          </cell>
        </row>
        <row r="1757">
          <cell r="E1757" t="str">
            <v>кредиты коммерческих банков</v>
          </cell>
          <cell r="F1757">
            <v>1.9</v>
          </cell>
          <cell r="G1757">
            <v>1.9</v>
          </cell>
          <cell r="H1757">
            <v>0.4</v>
          </cell>
          <cell r="I1757">
            <v>0.75</v>
          </cell>
          <cell r="J1757">
            <v>0.75</v>
          </cell>
        </row>
        <row r="1758">
          <cell r="A1758" t="str">
            <v>Организация производства пакетирования лекарственного чая в Хорезмской области</v>
          </cell>
          <cell r="B1758" t="str">
            <v>4 млн. упаковок</v>
          </cell>
          <cell r="C1758" t="str">
            <v>2016-2017 гг.</v>
          </cell>
          <cell r="D1758" t="str">
            <v>не требуется</v>
          </cell>
          <cell r="E1758" t="str">
            <v>Всего</v>
          </cell>
          <cell r="F1758">
            <v>0.5</v>
          </cell>
          <cell r="G1758">
            <v>0.5</v>
          </cell>
          <cell r="H1758">
            <v>0</v>
          </cell>
          <cell r="I1758">
            <v>0.39999999999999997</v>
          </cell>
          <cell r="J1758">
            <v>0.1</v>
          </cell>
          <cell r="K1758">
            <v>0</v>
          </cell>
          <cell r="O1758" t="str">
            <v>Бизнес-план проекта на стадии разработки</v>
          </cell>
          <cell r="P1758" t="str">
            <v xml:space="preserve">Постановление Президента Республики Узбекистан от  22.11.2012г. ПП-1856 </v>
          </cell>
        </row>
        <row r="1759">
          <cell r="E1759" t="str">
            <v>собственные средства</v>
          </cell>
          <cell r="F1759">
            <v>0.15</v>
          </cell>
          <cell r="G1759">
            <v>0.15</v>
          </cell>
          <cell r="H1759">
            <v>0</v>
          </cell>
          <cell r="I1759">
            <v>0.05</v>
          </cell>
          <cell r="J1759">
            <v>0.1</v>
          </cell>
        </row>
        <row r="1760">
          <cell r="E1760" t="str">
            <v>кредиты коммерческих банков</v>
          </cell>
          <cell r="F1760">
            <v>0.35</v>
          </cell>
          <cell r="G1760">
            <v>0.35</v>
          </cell>
          <cell r="H1760">
            <v>0</v>
          </cell>
          <cell r="I1760">
            <v>0.35</v>
          </cell>
          <cell r="J1760">
            <v>0</v>
          </cell>
        </row>
        <row r="1761">
          <cell r="A1761" t="str">
            <v>Организация  плантации по культивированию масляничной культуры - рапса (150 га) на ФХ "Султонали Умаралиевич орзуси" в Сырдарьинской области</v>
          </cell>
          <cell r="B1761" t="str">
            <v>1000 тн</v>
          </cell>
          <cell r="C1761" t="str">
            <v>2015-2016 гг.</v>
          </cell>
          <cell r="D1761" t="str">
            <v>не требуется</v>
          </cell>
          <cell r="E1761" t="str">
            <v>Всего</v>
          </cell>
          <cell r="F1761">
            <v>0.45</v>
          </cell>
          <cell r="G1761">
            <v>0.45</v>
          </cell>
          <cell r="H1761">
            <v>0.35</v>
          </cell>
          <cell r="I1761">
            <v>0.1</v>
          </cell>
          <cell r="J1761">
            <v>0</v>
          </cell>
          <cell r="K1761">
            <v>0</v>
          </cell>
          <cell r="O1761" t="str">
            <v>Бизнес-план проекта на стадии разработки</v>
          </cell>
          <cell r="P1761" t="str">
            <v>Письмо ГАК "Узфармсаноат" от 30.05.2014 г.  МД-11/1007</v>
          </cell>
        </row>
        <row r="1762">
          <cell r="E1762" t="str">
            <v>собственные средства</v>
          </cell>
          <cell r="F1762">
            <v>0.05</v>
          </cell>
          <cell r="G1762">
            <v>0.05</v>
          </cell>
          <cell r="H1762">
            <v>0.05</v>
          </cell>
          <cell r="I1762">
            <v>0</v>
          </cell>
        </row>
        <row r="1763">
          <cell r="E1763" t="str">
            <v>кредиты коммерческих банков</v>
          </cell>
          <cell r="F1763">
            <v>0.4</v>
          </cell>
          <cell r="G1763">
            <v>0.4</v>
          </cell>
          <cell r="H1763">
            <v>0.3</v>
          </cell>
          <cell r="I1763">
            <v>0.1</v>
          </cell>
        </row>
        <row r="1764">
          <cell r="A1764" t="str">
            <v>Организация пункта заготовки, сушки, стандартизации лекарственного растительного сырья Зомин урмон хужалиги.</v>
          </cell>
          <cell r="B1764" t="str">
            <v xml:space="preserve">20 тонн </v>
          </cell>
          <cell r="C1764" t="str">
            <v>2014-2015 гг.</v>
          </cell>
          <cell r="D1764" t="str">
            <v>не требуется</v>
          </cell>
          <cell r="E1764" t="str">
            <v>Всего</v>
          </cell>
          <cell r="F1764">
            <v>0.3</v>
          </cell>
          <cell r="G1764">
            <v>0.2</v>
          </cell>
          <cell r="H1764">
            <v>0.2</v>
          </cell>
          <cell r="I1764">
            <v>0</v>
          </cell>
          <cell r="J1764">
            <v>0</v>
          </cell>
          <cell r="K1764">
            <v>0</v>
          </cell>
          <cell r="O1764" t="str">
            <v>Бизнес-план проекта на стадии разработки</v>
          </cell>
          <cell r="P1764" t="str">
            <v>Письмо ГАК "Узфармсаноат" от 30.05.2014 г.  МД-11/1007</v>
          </cell>
        </row>
        <row r="1765">
          <cell r="E1765" t="str">
            <v>собственные средства</v>
          </cell>
          <cell r="F1765">
            <v>0.05</v>
          </cell>
          <cell r="G1765">
            <v>0</v>
          </cell>
          <cell r="H1765">
            <v>0</v>
          </cell>
        </row>
        <row r="1766">
          <cell r="E1766" t="str">
            <v>кредиты коммерческих банков</v>
          </cell>
          <cell r="F1766">
            <v>0.25</v>
          </cell>
          <cell r="G1766">
            <v>0.2</v>
          </cell>
          <cell r="H1766">
            <v>0.2</v>
          </cell>
        </row>
        <row r="1767">
          <cell r="A1767" t="str">
            <v>Организация производства экстракта из солодкового корня на ООО "Устюрт Кипчок строй" в Хорезмской области</v>
          </cell>
          <cell r="B1767" t="str">
            <v>100 тонн</v>
          </cell>
          <cell r="C1767" t="str">
            <v>2016-2017 гг.</v>
          </cell>
          <cell r="D1767" t="str">
            <v>не требуется</v>
          </cell>
          <cell r="E1767" t="str">
            <v>Всего</v>
          </cell>
          <cell r="F1767">
            <v>0.65</v>
          </cell>
          <cell r="G1767">
            <v>0.65</v>
          </cell>
          <cell r="H1767">
            <v>0</v>
          </cell>
          <cell r="I1767">
            <v>0.30000000000000004</v>
          </cell>
          <cell r="J1767">
            <v>0.35</v>
          </cell>
          <cell r="K1767">
            <v>0</v>
          </cell>
          <cell r="O1767" t="str">
            <v>Бизнес-план проекта на стадии разработки</v>
          </cell>
          <cell r="P1767" t="str">
            <v xml:space="preserve">Постановление Президента Республики Узбекистан от  22.11.2012г. ПП-1856 </v>
          </cell>
        </row>
        <row r="1768">
          <cell r="E1768" t="str">
            <v>собственные средства</v>
          </cell>
          <cell r="F1768">
            <v>0.2</v>
          </cell>
          <cell r="G1768">
            <v>0.2</v>
          </cell>
          <cell r="H1768">
            <v>0</v>
          </cell>
          <cell r="I1768">
            <v>0.1</v>
          </cell>
          <cell r="J1768">
            <v>0.1</v>
          </cell>
        </row>
        <row r="1769">
          <cell r="E1769" t="str">
            <v>кредиты коммерческих банков</v>
          </cell>
          <cell r="F1769">
            <v>0.45</v>
          </cell>
          <cell r="G1769">
            <v>0.45</v>
          </cell>
          <cell r="H1769">
            <v>0</v>
          </cell>
          <cell r="I1769">
            <v>0.2</v>
          </cell>
          <cell r="J1769">
            <v>0.25</v>
          </cell>
        </row>
        <row r="1770">
          <cell r="A1770" t="str">
            <v>Организация промышленных плантаций масличной культуры льна (30 га) в Джизакской области</v>
          </cell>
          <cell r="B1770" t="str">
            <v xml:space="preserve">150 тонн </v>
          </cell>
          <cell r="C1770" t="str">
            <v>2018-2019 гг.</v>
          </cell>
          <cell r="D1770" t="str">
            <v>не требуется</v>
          </cell>
          <cell r="E1770" t="str">
            <v>Всего</v>
          </cell>
          <cell r="F1770">
            <v>6.9999999999999993E-2</v>
          </cell>
          <cell r="G1770">
            <v>6.9999999999999993E-2</v>
          </cell>
          <cell r="H1770">
            <v>0</v>
          </cell>
          <cell r="I1770">
            <v>0</v>
          </cell>
          <cell r="J1770">
            <v>0</v>
          </cell>
          <cell r="K1770">
            <v>0</v>
          </cell>
          <cell r="L1770">
            <v>6.9999999999999993E-2</v>
          </cell>
          <cell r="O1770" t="str">
            <v>Бизнес-план проекта на стадии разработки</v>
          </cell>
          <cell r="P1770" t="str">
            <v>Письмо ГАК "Узфармсаноат" от 30.05.2014 г.  МД-11/1007</v>
          </cell>
        </row>
        <row r="1771">
          <cell r="E1771" t="str">
            <v>собственные средства</v>
          </cell>
          <cell r="F1771">
            <v>0.01</v>
          </cell>
          <cell r="G1771">
            <v>0.01</v>
          </cell>
          <cell r="H1771">
            <v>0</v>
          </cell>
          <cell r="I1771">
            <v>0</v>
          </cell>
          <cell r="J1771">
            <v>0</v>
          </cell>
          <cell r="K1771">
            <v>0</v>
          </cell>
          <cell r="L1771">
            <v>0.01</v>
          </cell>
        </row>
        <row r="1772">
          <cell r="E1772" t="str">
            <v>кредиты коммерческих банков</v>
          </cell>
          <cell r="F1772">
            <v>0.06</v>
          </cell>
          <cell r="G1772">
            <v>0.06</v>
          </cell>
          <cell r="H1772">
            <v>0</v>
          </cell>
          <cell r="I1772">
            <v>0</v>
          </cell>
          <cell r="J1772">
            <v>0</v>
          </cell>
          <cell r="K1772">
            <v>0</v>
          </cell>
          <cell r="L1772">
            <v>0.06</v>
          </cell>
        </row>
        <row r="1773">
          <cell r="A1773" t="str">
            <v xml:space="preserve">Организация производства нейролепических средств (левомепромазин, галоперидол, дропоридол, клозапин, трифлуоперазин, флуфеназин, хлопромазин, рисперидон, перициазин, тиоридазин) транквилизаторы (альпразолам, диазепам, гидроксизин, тофизопам, феназепам) в </v>
          </cell>
          <cell r="B1773" t="str">
            <v>10,0 млн.усл.ед</v>
          </cell>
          <cell r="C1773" t="str">
            <v>2018-2019 гг.</v>
          </cell>
          <cell r="D1773" t="str">
            <v>не требуется</v>
          </cell>
          <cell r="E1773" t="str">
            <v>Всего</v>
          </cell>
          <cell r="F1773">
            <v>5</v>
          </cell>
          <cell r="G1773">
            <v>5</v>
          </cell>
          <cell r="H1773">
            <v>0</v>
          </cell>
          <cell r="I1773">
            <v>0</v>
          </cell>
          <cell r="J1773">
            <v>0</v>
          </cell>
          <cell r="K1773">
            <v>2.2000000000000002</v>
          </cell>
          <cell r="L1773">
            <v>2.8</v>
          </cell>
          <cell r="O1773" t="str">
            <v>Требуется разработка бизнес-плана проекта</v>
          </cell>
          <cell r="P1773" t="str">
            <v>Письмо ГАК "Узфармсаноат" от 30.05.2014 г.  МД-11/1007</v>
          </cell>
        </row>
        <row r="1774">
          <cell r="E1774" t="str">
            <v>собственные средства</v>
          </cell>
          <cell r="F1774">
            <v>0.5</v>
          </cell>
          <cell r="G1774">
            <v>0.5</v>
          </cell>
          <cell r="H1774">
            <v>0</v>
          </cell>
          <cell r="I1774">
            <v>0</v>
          </cell>
          <cell r="J1774">
            <v>0</v>
          </cell>
          <cell r="K1774">
            <v>0.2</v>
          </cell>
          <cell r="L1774">
            <v>0.3</v>
          </cell>
        </row>
        <row r="1775">
          <cell r="E1775" t="str">
            <v>кредиты коммерческих банков</v>
          </cell>
          <cell r="F1775">
            <v>4.5</v>
          </cell>
          <cell r="G1775">
            <v>4.5</v>
          </cell>
          <cell r="H1775">
            <v>0</v>
          </cell>
          <cell r="I1775">
            <v>0</v>
          </cell>
          <cell r="J1775">
            <v>0</v>
          </cell>
          <cell r="K1775">
            <v>2</v>
          </cell>
          <cell r="L1775">
            <v>2.5</v>
          </cell>
        </row>
        <row r="1776">
          <cell r="A1776" t="str">
            <v>Организация производства антидепрессантов (амитриптилин, имипрамин, флуоксетин, флувоксамин, сульпирид,), аналептики (никетамид), ноотропы (пирацетам, цереблозилин, гопантеновая кислота, фенибут) и психостимуляторы (кофеин-бензоат натрия)  в Джизакской об</v>
          </cell>
          <cell r="B1776" t="str">
            <v>97,0 млн.усл.ед</v>
          </cell>
          <cell r="C1776" t="str">
            <v>2018-2019 гг.</v>
          </cell>
          <cell r="D1776" t="str">
            <v>не требуется</v>
          </cell>
          <cell r="E1776" t="str">
            <v>Всего</v>
          </cell>
          <cell r="F1776">
            <v>5</v>
          </cell>
          <cell r="G1776">
            <v>5</v>
          </cell>
          <cell r="H1776">
            <v>0</v>
          </cell>
          <cell r="I1776">
            <v>0</v>
          </cell>
          <cell r="J1776">
            <v>0</v>
          </cell>
          <cell r="K1776">
            <v>2.2000000000000002</v>
          </cell>
          <cell r="L1776">
            <v>2.8</v>
          </cell>
          <cell r="O1776" t="str">
            <v>Требуется разработка бизнес-плана проекта</v>
          </cell>
          <cell r="P1776" t="str">
            <v>Письмо ГАК "Узфармсаноат" от 30.05.2014 г.  МД-11/1007</v>
          </cell>
        </row>
        <row r="1777">
          <cell r="E1777" t="str">
            <v>собственные средства</v>
          </cell>
          <cell r="F1777">
            <v>0.5</v>
          </cell>
          <cell r="G1777">
            <v>0.5</v>
          </cell>
          <cell r="H1777">
            <v>0</v>
          </cell>
          <cell r="I1777">
            <v>0</v>
          </cell>
          <cell r="J1777">
            <v>0</v>
          </cell>
          <cell r="K1777">
            <v>0.2</v>
          </cell>
          <cell r="L1777">
            <v>0.3</v>
          </cell>
        </row>
        <row r="1778">
          <cell r="E1778" t="str">
            <v>кредиты коммерческих банков</v>
          </cell>
          <cell r="F1778">
            <v>4.5</v>
          </cell>
          <cell r="G1778">
            <v>4.5</v>
          </cell>
          <cell r="H1778">
            <v>0</v>
          </cell>
          <cell r="I1778">
            <v>0</v>
          </cell>
          <cell r="J1778">
            <v>0</v>
          </cell>
          <cell r="K1778">
            <v>2</v>
          </cell>
          <cell r="L1778">
            <v>2.5</v>
          </cell>
        </row>
        <row r="1779">
          <cell r="A1779" t="str">
            <v>Организация производства алкилируещих средств (циклофосфамид, дакарбазин, оксалиплатин, цисплатин, гидроксикарбамид, третиноин) и антиметаболиты (метотрексат, флуороурацил, тегафур, кааецитабин, гемцитабин, цитарабин)  в Джизакской области</v>
          </cell>
          <cell r="B1779" t="str">
            <v>5,0 млн.усл.ед</v>
          </cell>
          <cell r="C1779" t="str">
            <v>2018-2019 гг.</v>
          </cell>
          <cell r="D1779" t="str">
            <v>не требуется</v>
          </cell>
          <cell r="E1779" t="str">
            <v>Всего</v>
          </cell>
          <cell r="F1779">
            <v>5</v>
          </cell>
          <cell r="G1779">
            <v>5</v>
          </cell>
          <cell r="H1779">
            <v>0</v>
          </cell>
          <cell r="I1779">
            <v>0</v>
          </cell>
          <cell r="J1779">
            <v>0</v>
          </cell>
          <cell r="K1779">
            <v>2.2000000000000002</v>
          </cell>
          <cell r="L1779">
            <v>2.8</v>
          </cell>
          <cell r="O1779" t="str">
            <v>Требуется разработка бизнес-плана проекта</v>
          </cell>
          <cell r="P1779" t="str">
            <v>Письмо ГАК "Узфармсаноат" от 30.05.2014 г.  МД-11/1007</v>
          </cell>
        </row>
        <row r="1780">
          <cell r="E1780" t="str">
            <v>собственные средства</v>
          </cell>
          <cell r="F1780">
            <v>0.5</v>
          </cell>
          <cell r="G1780">
            <v>0.5</v>
          </cell>
          <cell r="K1780">
            <v>0.2</v>
          </cell>
          <cell r="L1780">
            <v>0.3</v>
          </cell>
        </row>
        <row r="1781">
          <cell r="E1781" t="str">
            <v>кредиты коммерческих банков</v>
          </cell>
          <cell r="F1781">
            <v>4.5</v>
          </cell>
          <cell r="G1781">
            <v>4.5</v>
          </cell>
          <cell r="K1781">
            <v>2</v>
          </cell>
          <cell r="L1781">
            <v>2.5</v>
          </cell>
        </row>
        <row r="1782">
          <cell r="A1782" t="str">
            <v>Организация производства противоопухлевых антибиотиков (доксорубиница гидрохлорид), иммуносупрессоры (циклоспорин, такролимус, азиотиоприн, микофенолата мофетила, иринотекан, винкристина сульфат, доцетаксел, этопозид, винорельбин, паклитаксел, винбластин)</v>
          </cell>
          <cell r="B1782" t="str">
            <v>10,2 млн.усл.ед</v>
          </cell>
          <cell r="C1782" t="str">
            <v>2018-2019 гг.</v>
          </cell>
          <cell r="D1782" t="str">
            <v>не требуется</v>
          </cell>
          <cell r="E1782" t="str">
            <v>Всего</v>
          </cell>
          <cell r="F1782">
            <v>5</v>
          </cell>
          <cell r="G1782">
            <v>5</v>
          </cell>
          <cell r="H1782">
            <v>0</v>
          </cell>
          <cell r="I1782">
            <v>0</v>
          </cell>
          <cell r="J1782">
            <v>0</v>
          </cell>
          <cell r="K1782">
            <v>2.2000000000000002</v>
          </cell>
          <cell r="L1782">
            <v>2.8</v>
          </cell>
          <cell r="O1782" t="str">
            <v>Требуется разработка бизнес-плана проекта</v>
          </cell>
          <cell r="P1782" t="str">
            <v>Письмо ГАК "Узфармсаноат" от 30.05.2014 г.  МД-11/1007</v>
          </cell>
        </row>
        <row r="1783">
          <cell r="E1783" t="str">
            <v>собственные средства</v>
          </cell>
          <cell r="F1783">
            <v>0.5</v>
          </cell>
          <cell r="G1783">
            <v>0.5</v>
          </cell>
          <cell r="K1783">
            <v>0.2</v>
          </cell>
          <cell r="L1783">
            <v>0.3</v>
          </cell>
        </row>
        <row r="1784">
          <cell r="E1784" t="str">
            <v>кредиты коммерческих банков</v>
          </cell>
          <cell r="F1784">
            <v>4.5</v>
          </cell>
          <cell r="G1784">
            <v>4.5</v>
          </cell>
          <cell r="K1784">
            <v>2</v>
          </cell>
          <cell r="L1784">
            <v>2.5</v>
          </cell>
        </row>
        <row r="1785">
          <cell r="A1785" t="str">
            <v>Организация плантации для выращивания лекарственных растений (100 га) в Кашкадарьинской области</v>
          </cell>
          <cell r="B1785" t="str">
            <v>200 тн</v>
          </cell>
          <cell r="C1785" t="str">
            <v>2015-2016 гг.</v>
          </cell>
          <cell r="D1785" t="str">
            <v>не требуется</v>
          </cell>
          <cell r="E1785" t="str">
            <v>Всего</v>
          </cell>
          <cell r="F1785">
            <v>1</v>
          </cell>
          <cell r="G1785">
            <v>1</v>
          </cell>
          <cell r="H1785">
            <v>0.89999999999999991</v>
          </cell>
          <cell r="I1785">
            <v>0.1</v>
          </cell>
          <cell r="J1785">
            <v>0</v>
          </cell>
          <cell r="K1785">
            <v>0</v>
          </cell>
          <cell r="O1785" t="str">
            <v>Бизнес-план проекта на стадии разработки</v>
          </cell>
          <cell r="P1785" t="str">
            <v>Письмо ГАК "Узфармсаноат" от 30.05.2014 г.  МД-11/1007</v>
          </cell>
        </row>
        <row r="1786">
          <cell r="E1786" t="str">
            <v>собственные средства</v>
          </cell>
          <cell r="F1786">
            <v>0.3</v>
          </cell>
          <cell r="G1786">
            <v>0.3</v>
          </cell>
          <cell r="H1786">
            <v>0.2</v>
          </cell>
          <cell r="I1786">
            <v>0.1</v>
          </cell>
        </row>
        <row r="1787">
          <cell r="E1787" t="str">
            <v>кредиты коммерческих банков</v>
          </cell>
          <cell r="F1787">
            <v>0.7</v>
          </cell>
          <cell r="G1787">
            <v>0.7</v>
          </cell>
          <cell r="H1787">
            <v>0.7</v>
          </cell>
        </row>
        <row r="1788">
          <cell r="A1788" t="str">
            <v>Организация плантации для выращивания лекарственных растений (100 га) в Наманганской области</v>
          </cell>
          <cell r="B1788" t="str">
            <v>200 тн</v>
          </cell>
          <cell r="C1788" t="str">
            <v>2015-2016 гг.</v>
          </cell>
          <cell r="D1788" t="str">
            <v>не требуется</v>
          </cell>
          <cell r="E1788" t="str">
            <v>Всего</v>
          </cell>
          <cell r="F1788">
            <v>1</v>
          </cell>
          <cell r="G1788">
            <v>1</v>
          </cell>
          <cell r="H1788">
            <v>0.89999999999999991</v>
          </cell>
          <cell r="I1788">
            <v>0.1</v>
          </cell>
          <cell r="J1788">
            <v>0</v>
          </cell>
          <cell r="K1788">
            <v>0</v>
          </cell>
          <cell r="O1788" t="str">
            <v>Бизнес-план проекта на стадии разработки</v>
          </cell>
          <cell r="P1788" t="str">
            <v>Письмо ГАК "Узфармсаноат" от 30.05.2014 г.  МД-11/1007</v>
          </cell>
        </row>
        <row r="1789">
          <cell r="E1789" t="str">
            <v>собственные средства</v>
          </cell>
          <cell r="F1789">
            <v>0.3</v>
          </cell>
          <cell r="G1789">
            <v>0.3</v>
          </cell>
          <cell r="H1789">
            <v>0.2</v>
          </cell>
          <cell r="I1789">
            <v>0.1</v>
          </cell>
        </row>
        <row r="1790">
          <cell r="E1790" t="str">
            <v>кредиты коммерческих банков</v>
          </cell>
          <cell r="F1790">
            <v>0.7</v>
          </cell>
          <cell r="G1790">
            <v>0.7</v>
          </cell>
          <cell r="H1790">
            <v>0.7</v>
          </cell>
        </row>
        <row r="1791">
          <cell r="A1791" t="str">
            <v>Средства для лечения патологии желудочно-кишечного тракта в Наманганской области</v>
          </cell>
          <cell r="B1791" t="str">
            <v>10,7 млн. усл. ед.</v>
          </cell>
          <cell r="C1791" t="str">
            <v>2018-2019 гг.</v>
          </cell>
          <cell r="D1791" t="str">
            <v>не требуется</v>
          </cell>
          <cell r="E1791" t="str">
            <v>Всего</v>
          </cell>
          <cell r="F1791">
            <v>1.6</v>
          </cell>
          <cell r="G1791">
            <v>1.6</v>
          </cell>
          <cell r="H1791">
            <v>0</v>
          </cell>
          <cell r="I1791">
            <v>0</v>
          </cell>
          <cell r="J1791">
            <v>0</v>
          </cell>
          <cell r="K1791">
            <v>0.4</v>
          </cell>
          <cell r="L1791">
            <v>1.2</v>
          </cell>
          <cell r="O1791" t="str">
            <v>Требуется разработка бизнес-плана проекта</v>
          </cell>
          <cell r="P1791" t="str">
            <v>Письмо ГАК "Узфармсаноат" от 30.05.2014 г.  МД-11/1007</v>
          </cell>
        </row>
        <row r="1792">
          <cell r="E1792" t="str">
            <v>собственные средства</v>
          </cell>
          <cell r="F1792">
            <v>0.3</v>
          </cell>
          <cell r="G1792">
            <v>0.3</v>
          </cell>
          <cell r="K1792">
            <v>0.1</v>
          </cell>
          <cell r="L1792">
            <v>0.2</v>
          </cell>
        </row>
        <row r="1793">
          <cell r="E1793" t="str">
            <v>кредиты коммерческих банков</v>
          </cell>
          <cell r="F1793">
            <v>1.3</v>
          </cell>
          <cell r="G1793">
            <v>1.3</v>
          </cell>
          <cell r="K1793">
            <v>0.3</v>
          </cell>
          <cell r="L1793">
            <v>1</v>
          </cell>
        </row>
        <row r="1794">
          <cell r="A1794" t="str">
            <v>Организация плантации для выращивания лекарственных растений (100 га) в Самаркандской области</v>
          </cell>
          <cell r="B1794" t="str">
            <v>200 тн</v>
          </cell>
          <cell r="C1794" t="str">
            <v>2015-2016 гг.</v>
          </cell>
          <cell r="D1794" t="str">
            <v>не требуется</v>
          </cell>
          <cell r="E1794" t="str">
            <v>Всего</v>
          </cell>
          <cell r="F1794">
            <v>1</v>
          </cell>
          <cell r="G1794">
            <v>1</v>
          </cell>
          <cell r="H1794">
            <v>0.89999999999999991</v>
          </cell>
          <cell r="I1794">
            <v>0.1</v>
          </cell>
          <cell r="J1794">
            <v>0</v>
          </cell>
          <cell r="K1794">
            <v>0</v>
          </cell>
          <cell r="O1794" t="str">
            <v>Требуется разработка бизнес-плана проекта</v>
          </cell>
          <cell r="P1794" t="str">
            <v>Письмо ГАК "Узфармсаноат" от 30.05.2014 г.  МД-11/1007</v>
          </cell>
        </row>
        <row r="1795">
          <cell r="E1795" t="str">
            <v>собственные средства</v>
          </cell>
          <cell r="F1795">
            <v>0.3</v>
          </cell>
          <cell r="G1795">
            <v>0.3</v>
          </cell>
          <cell r="H1795">
            <v>0.2</v>
          </cell>
          <cell r="I1795">
            <v>0.1</v>
          </cell>
        </row>
        <row r="1796">
          <cell r="E1796" t="str">
            <v>кредиты коммерческих банков</v>
          </cell>
          <cell r="F1796">
            <v>0.7</v>
          </cell>
          <cell r="G1796">
            <v>0.7</v>
          </cell>
          <cell r="H1796">
            <v>0.7</v>
          </cell>
        </row>
        <row r="1797">
          <cell r="A1797" t="str">
            <v>Организация производства льняного масла на ЧП "Боймуродов" в Сырдарьинской области</v>
          </cell>
          <cell r="B1797" t="str">
            <v>175 тн</v>
          </cell>
          <cell r="C1797" t="str">
            <v>2015-2016 гг.</v>
          </cell>
          <cell r="D1797" t="str">
            <v>не требуется</v>
          </cell>
          <cell r="E1797" t="str">
            <v>Всего</v>
          </cell>
          <cell r="F1797">
            <v>7.4999999999999997E-2</v>
          </cell>
          <cell r="G1797">
            <v>7.4999999999999997E-2</v>
          </cell>
          <cell r="H1797">
            <v>2.5000000000000001E-2</v>
          </cell>
          <cell r="I1797">
            <v>0.05</v>
          </cell>
          <cell r="J1797">
            <v>0</v>
          </cell>
          <cell r="K1797">
            <v>0</v>
          </cell>
          <cell r="O1797" t="str">
            <v>Бизнес-план проекта на стадии разработки</v>
          </cell>
          <cell r="P1797" t="str">
            <v>Письмо ГАК "Узфармсаноат" от 30.05.2014 г.  МД-11/1007</v>
          </cell>
        </row>
        <row r="1798">
          <cell r="E1798" t="str">
            <v>собственные средства</v>
          </cell>
          <cell r="F1798">
            <v>1.4999999999999999E-2</v>
          </cell>
          <cell r="G1798">
            <v>1.4999999999999999E-2</v>
          </cell>
          <cell r="H1798">
            <v>5.0000000000000001E-3</v>
          </cell>
          <cell r="I1798">
            <v>0.01</v>
          </cell>
        </row>
        <row r="1799">
          <cell r="E1799" t="str">
            <v>кредиты коммерческих банков</v>
          </cell>
          <cell r="F1799">
            <v>0.06</v>
          </cell>
          <cell r="G1799">
            <v>0.06</v>
          </cell>
          <cell r="H1799">
            <v>0.02</v>
          </cell>
          <cell r="I1799">
            <v>0.04</v>
          </cell>
        </row>
        <row r="1800">
          <cell r="A1800" t="str">
            <v>Организация производства рапсового масла на ЧП "Боймуродов" в Сырдарьинской области</v>
          </cell>
          <cell r="B1800" t="str">
            <v>450 тн</v>
          </cell>
          <cell r="C1800" t="str">
            <v>2015-2016 гг.</v>
          </cell>
          <cell r="D1800" t="str">
            <v>не требуется</v>
          </cell>
          <cell r="E1800" t="str">
            <v>Всего</v>
          </cell>
          <cell r="F1800">
            <v>0.15</v>
          </cell>
          <cell r="G1800">
            <v>0.15</v>
          </cell>
          <cell r="H1800">
            <v>0.03</v>
          </cell>
          <cell r="I1800">
            <v>0.12000000000000001</v>
          </cell>
          <cell r="J1800">
            <v>0</v>
          </cell>
          <cell r="K1800">
            <v>0</v>
          </cell>
          <cell r="O1800" t="str">
            <v>Бизнес-план проекта на стадии разработки</v>
          </cell>
          <cell r="P1800" t="str">
            <v>Письмо ГАК "Узфармсаноат" от 30.05.2014 г.  МД-11/1007</v>
          </cell>
        </row>
        <row r="1801">
          <cell r="E1801" t="str">
            <v>собственные средства</v>
          </cell>
          <cell r="F1801">
            <v>0.03</v>
          </cell>
          <cell r="G1801">
            <v>0.03</v>
          </cell>
          <cell r="H1801">
            <v>0.01</v>
          </cell>
          <cell r="I1801">
            <v>0.02</v>
          </cell>
        </row>
        <row r="1802">
          <cell r="E1802" t="str">
            <v>кредиты коммерческих банков</v>
          </cell>
          <cell r="F1802">
            <v>0.12</v>
          </cell>
          <cell r="G1802">
            <v>0.12</v>
          </cell>
          <cell r="H1802">
            <v>0.02</v>
          </cell>
          <cell r="I1802">
            <v>0.1</v>
          </cell>
        </row>
        <row r="1803">
          <cell r="A1803" t="str">
            <v>Организация производства по разливу льняного масла на ЧП "Боймуродов" в Сырдарьинской области</v>
          </cell>
          <cell r="B1803" t="str">
            <v>1,5 млн. усл. ед.</v>
          </cell>
          <cell r="C1803" t="str">
            <v>2016-2017 гг.</v>
          </cell>
          <cell r="D1803" t="str">
            <v>не требуется</v>
          </cell>
          <cell r="E1803" t="str">
            <v>Всего</v>
          </cell>
          <cell r="F1803">
            <v>0.89999999999999991</v>
          </cell>
          <cell r="G1803">
            <v>0.89999999999999991</v>
          </cell>
          <cell r="H1803">
            <v>0</v>
          </cell>
          <cell r="I1803">
            <v>0.30000000000000004</v>
          </cell>
          <cell r="J1803">
            <v>0.6</v>
          </cell>
          <cell r="K1803">
            <v>0</v>
          </cell>
          <cell r="O1803" t="str">
            <v>Бизнес-план проекта на стадии разработки</v>
          </cell>
          <cell r="P1803" t="str">
            <v>Письмо ГАК "Узфармсаноат" от 30.05.2014 г.  МД-11/1007</v>
          </cell>
        </row>
        <row r="1804">
          <cell r="E1804" t="str">
            <v>собственные средства</v>
          </cell>
          <cell r="F1804">
            <v>0.2</v>
          </cell>
          <cell r="G1804">
            <v>0.2</v>
          </cell>
          <cell r="I1804">
            <v>0.1</v>
          </cell>
          <cell r="J1804">
            <v>0.1</v>
          </cell>
        </row>
        <row r="1805">
          <cell r="E1805" t="str">
            <v>кредиты коммерческих банков</v>
          </cell>
          <cell r="F1805">
            <v>0.7</v>
          </cell>
          <cell r="G1805">
            <v>0.7</v>
          </cell>
          <cell r="I1805">
            <v>0.2</v>
          </cell>
          <cell r="J1805">
            <v>0.5</v>
          </cell>
        </row>
        <row r="1806">
          <cell r="A1806" t="str">
            <v>Организация производства по разливу тыквенного масла на ЧП "Боймуродов" в Сырдарьинской области</v>
          </cell>
          <cell r="B1806" t="str">
            <v>1,0 млн. усл. ед.</v>
          </cell>
          <cell r="C1806" t="str">
            <v>2016-2017 гг.</v>
          </cell>
          <cell r="D1806" t="str">
            <v>не требуется</v>
          </cell>
          <cell r="E1806" t="str">
            <v>Всего</v>
          </cell>
          <cell r="F1806">
            <v>6.9999999999999993E-2</v>
          </cell>
          <cell r="G1806">
            <v>6.9999999999999993E-2</v>
          </cell>
          <cell r="H1806">
            <v>0</v>
          </cell>
          <cell r="I1806">
            <v>2.5000000000000001E-2</v>
          </cell>
          <cell r="J1806">
            <v>4.4999999999999998E-2</v>
          </cell>
          <cell r="K1806">
            <v>0</v>
          </cell>
          <cell r="O1806" t="str">
            <v>Бизнес-план проекта на стадии разработки</v>
          </cell>
          <cell r="P1806" t="str">
            <v>Письмо ГАК "Узфармсаноат" от 30.05.2014 г.  МД-11/1007</v>
          </cell>
        </row>
        <row r="1807">
          <cell r="E1807" t="str">
            <v>собственные средства</v>
          </cell>
          <cell r="F1807">
            <v>0.01</v>
          </cell>
          <cell r="G1807">
            <v>0.01</v>
          </cell>
          <cell r="I1807">
            <v>5.0000000000000001E-3</v>
          </cell>
          <cell r="J1807">
            <v>5.0000000000000001E-3</v>
          </cell>
        </row>
        <row r="1808">
          <cell r="E1808" t="str">
            <v>кредиты коммерческих банков</v>
          </cell>
          <cell r="F1808">
            <v>0.06</v>
          </cell>
          <cell r="G1808">
            <v>0.06</v>
          </cell>
          <cell r="I1808">
            <v>0.02</v>
          </cell>
          <cell r="J1808">
            <v>0.04</v>
          </cell>
        </row>
        <row r="1809">
          <cell r="A1809" t="str">
            <v>Организация производства льняного масла в капсулах на ЧП "Боймуродов" в Сырдарьинской области</v>
          </cell>
          <cell r="B1809" t="str">
            <v>25,0 млн. упак.</v>
          </cell>
          <cell r="C1809" t="str">
            <v>2016-2017 гг.</v>
          </cell>
          <cell r="D1809" t="str">
            <v>не требуется</v>
          </cell>
          <cell r="E1809" t="str">
            <v>Всего</v>
          </cell>
          <cell r="F1809">
            <v>7.4999999999999997E-2</v>
          </cell>
          <cell r="G1809">
            <v>7.4999999999999997E-2</v>
          </cell>
          <cell r="H1809">
            <v>0</v>
          </cell>
          <cell r="I1809">
            <v>2.5000000000000001E-2</v>
          </cell>
          <cell r="J1809">
            <v>4.9999999999999996E-2</v>
          </cell>
          <cell r="K1809">
            <v>0</v>
          </cell>
          <cell r="O1809" t="str">
            <v>Бизнес-план проекта на стадии разработки</v>
          </cell>
          <cell r="P1809" t="str">
            <v>Письмо ГАК "Узфармсаноат" от 30.05.2014 г.  МД-11/1007</v>
          </cell>
        </row>
        <row r="1810">
          <cell r="E1810" t="str">
            <v>собственные средства</v>
          </cell>
          <cell r="F1810">
            <v>0.01</v>
          </cell>
          <cell r="G1810">
            <v>0.01</v>
          </cell>
          <cell r="I1810">
            <v>5.0000000000000001E-3</v>
          </cell>
          <cell r="J1810">
            <v>5.0000000000000001E-3</v>
          </cell>
        </row>
        <row r="1811">
          <cell r="E1811" t="str">
            <v>кредиты коммерческих банков</v>
          </cell>
          <cell r="F1811">
            <v>6.5000000000000002E-2</v>
          </cell>
          <cell r="G1811">
            <v>6.5000000000000002E-2</v>
          </cell>
          <cell r="I1811">
            <v>0.02</v>
          </cell>
          <cell r="J1811">
            <v>4.4999999999999998E-2</v>
          </cell>
        </row>
        <row r="1812">
          <cell r="A1812" t="str">
            <v>Организация производства противодиабетических средств (глибенкламид, гликлазид, глимепирид, метформин) и препаратов инсулина (инсулины биосинтетически- человеческие аналоговые, разной продолжительности действия)  в Сырдарьинской области</v>
          </cell>
          <cell r="B1812" t="str">
            <v>8,5 млн.усл.ед</v>
          </cell>
          <cell r="C1812" t="str">
            <v>2018-2019 гг.</v>
          </cell>
          <cell r="D1812" t="str">
            <v>не требуется</v>
          </cell>
          <cell r="E1812" t="str">
            <v>Всего</v>
          </cell>
          <cell r="F1812">
            <v>5</v>
          </cell>
          <cell r="G1812">
            <v>5</v>
          </cell>
          <cell r="H1812">
            <v>0</v>
          </cell>
          <cell r="I1812">
            <v>0</v>
          </cell>
          <cell r="J1812">
            <v>0</v>
          </cell>
          <cell r="K1812">
            <v>2.2000000000000002</v>
          </cell>
          <cell r="L1812">
            <v>2.8</v>
          </cell>
          <cell r="O1812" t="str">
            <v>Требуется разработка бизнес-плана проекта</v>
          </cell>
          <cell r="P1812" t="str">
            <v>Письмо ГАК "Узфармсаноат" от 30.05.2014 г.  МД-11/1007</v>
          </cell>
        </row>
        <row r="1813">
          <cell r="E1813" t="str">
            <v>собственные средства</v>
          </cell>
          <cell r="F1813">
            <v>0.5</v>
          </cell>
          <cell r="G1813">
            <v>0.5</v>
          </cell>
          <cell r="K1813">
            <v>0.2</v>
          </cell>
          <cell r="L1813">
            <v>0.3</v>
          </cell>
        </row>
        <row r="1814">
          <cell r="E1814" t="str">
            <v>кредиты коммерческих банков</v>
          </cell>
          <cell r="F1814">
            <v>4.5</v>
          </cell>
          <cell r="G1814">
            <v>4.5</v>
          </cell>
          <cell r="K1814">
            <v>2</v>
          </cell>
          <cell r="L1814">
            <v>2.5</v>
          </cell>
        </row>
        <row r="1815">
          <cell r="A1815" t="str">
            <v>Организация производства гормонов щитовидной железы и их аналоги (левотироксин натрия) и антитиреоидные средства (тиамазол, калия йодид)  в Сырдарьинской области</v>
          </cell>
          <cell r="B1815" t="str">
            <v>12,0 млн.усл.ед</v>
          </cell>
          <cell r="C1815" t="str">
            <v>2018-2019 гг.</v>
          </cell>
          <cell r="D1815" t="str">
            <v>не требуется</v>
          </cell>
          <cell r="E1815" t="str">
            <v>Всего</v>
          </cell>
          <cell r="F1815">
            <v>5</v>
          </cell>
          <cell r="G1815">
            <v>5</v>
          </cell>
          <cell r="H1815">
            <v>0</v>
          </cell>
          <cell r="I1815">
            <v>0</v>
          </cell>
          <cell r="J1815">
            <v>0</v>
          </cell>
          <cell r="K1815">
            <v>2.2000000000000002</v>
          </cell>
          <cell r="L1815">
            <v>2.8</v>
          </cell>
          <cell r="O1815" t="str">
            <v>Требуется разработка бизнес-плана проекта</v>
          </cell>
          <cell r="P1815" t="str">
            <v>Письмо ГАК "Узфармсаноат" от 30.05.2014 г.  МД-11/1007</v>
          </cell>
        </row>
        <row r="1816">
          <cell r="E1816" t="str">
            <v>собственные средства</v>
          </cell>
          <cell r="F1816">
            <v>0.5</v>
          </cell>
          <cell r="G1816">
            <v>0.5</v>
          </cell>
          <cell r="K1816">
            <v>0.2</v>
          </cell>
          <cell r="L1816">
            <v>0.3</v>
          </cell>
        </row>
        <row r="1817">
          <cell r="E1817" t="str">
            <v>кредиты коммерческих банков</v>
          </cell>
          <cell r="F1817">
            <v>4.5</v>
          </cell>
          <cell r="G1817">
            <v>4.5</v>
          </cell>
          <cell r="K1817">
            <v>2</v>
          </cell>
          <cell r="L1817">
            <v>2.5</v>
          </cell>
        </row>
        <row r="1818">
          <cell r="A1818" t="str">
            <v>Организация производства лекарственных средств по лечению ВИЧ/СПИД (ламивидун, невирапин, ставидун, абакавир, диданозин, нелфинавир, ритонавир, саквинавир, энфувиртид, ламивудин+зидовудин, ламивудин+невирапин, лопинавир+ритонавир, зидовудин)  в Сырдарьинс</v>
          </cell>
          <cell r="B1818" t="str">
            <v>2,2 млн.усл.ед</v>
          </cell>
          <cell r="C1818" t="str">
            <v>2018-2019 гг.</v>
          </cell>
          <cell r="D1818" t="str">
            <v>не требуется</v>
          </cell>
          <cell r="E1818" t="str">
            <v>Всего</v>
          </cell>
          <cell r="F1818">
            <v>5</v>
          </cell>
          <cell r="G1818">
            <v>5</v>
          </cell>
          <cell r="H1818">
            <v>0</v>
          </cell>
          <cell r="I1818">
            <v>0</v>
          </cell>
          <cell r="J1818">
            <v>0</v>
          </cell>
          <cell r="K1818">
            <v>2.2000000000000002</v>
          </cell>
          <cell r="L1818">
            <v>2.8</v>
          </cell>
          <cell r="O1818" t="str">
            <v>Требуется разработка бизнес-плана проекта</v>
          </cell>
          <cell r="P1818" t="str">
            <v>Письмо ГАК "Узфармсаноат" от 30.05.2014 г.  МД-11/1007</v>
          </cell>
        </row>
        <row r="1819">
          <cell r="E1819" t="str">
            <v>собственные средства</v>
          </cell>
          <cell r="F1819">
            <v>0.5</v>
          </cell>
          <cell r="G1819">
            <v>0.5</v>
          </cell>
          <cell r="K1819">
            <v>0.2</v>
          </cell>
          <cell r="L1819">
            <v>0.3</v>
          </cell>
        </row>
        <row r="1820">
          <cell r="E1820" t="str">
            <v>кредиты коммерческих банков</v>
          </cell>
          <cell r="F1820">
            <v>4.5</v>
          </cell>
          <cell r="G1820">
            <v>4.5</v>
          </cell>
          <cell r="K1820">
            <v>2</v>
          </cell>
          <cell r="L1820">
            <v>2.5</v>
          </cell>
        </row>
        <row r="1821">
          <cell r="A1821" t="str">
            <v>Организация производства наркотических анальгетиков (морфин, омнопон, тримепередин, фентанил, бупренорфин, трамадол) и ненаркотических нальгетиков (метамизол натрий, парацетамол) в Сырдарьинской области</v>
          </cell>
          <cell r="B1821" t="str">
            <v>50,0 млн.таблеток</v>
          </cell>
          <cell r="C1821" t="str">
            <v>2018-2019 гг.</v>
          </cell>
          <cell r="D1821" t="str">
            <v>не требуется</v>
          </cell>
          <cell r="E1821" t="str">
            <v>Всего</v>
          </cell>
          <cell r="F1821">
            <v>5</v>
          </cell>
          <cell r="G1821">
            <v>5</v>
          </cell>
          <cell r="H1821">
            <v>0</v>
          </cell>
          <cell r="I1821">
            <v>0</v>
          </cell>
          <cell r="J1821">
            <v>0</v>
          </cell>
          <cell r="K1821">
            <v>2.2000000000000002</v>
          </cell>
          <cell r="L1821">
            <v>2.8</v>
          </cell>
          <cell r="O1821" t="str">
            <v>Требуется разработка бизнес-плана проекта</v>
          </cell>
          <cell r="P1821" t="str">
            <v>Письмо ГАК "Узфармсаноат" от 30.05.2014 г.  МД-11/1007</v>
          </cell>
        </row>
        <row r="1822">
          <cell r="E1822" t="str">
            <v>собственные средства</v>
          </cell>
          <cell r="F1822">
            <v>0.5</v>
          </cell>
          <cell r="G1822">
            <v>0.5</v>
          </cell>
          <cell r="K1822">
            <v>0.2</v>
          </cell>
          <cell r="L1822">
            <v>0.3</v>
          </cell>
        </row>
        <row r="1823">
          <cell r="E1823" t="str">
            <v>кредиты коммерческих банков</v>
          </cell>
          <cell r="F1823">
            <v>4.5</v>
          </cell>
          <cell r="G1823">
            <v>4.5</v>
          </cell>
          <cell r="K1823">
            <v>2</v>
          </cell>
          <cell r="L1823">
            <v>2.5</v>
          </cell>
        </row>
        <row r="1824">
          <cell r="A1824" t="str">
            <v>Организация производства нестероидных противовоспалительных средств (кетопрофен, ибупрофен, галантамина) и миорелаксанты (пипекурония бромид, панкурония бромид, суксаметония хлорид, тизанидин, толперизон) в Сырдарьинской области</v>
          </cell>
          <cell r="B1824" t="str">
            <v>3,8 млн. ампул</v>
          </cell>
          <cell r="C1824" t="str">
            <v>2018-2019 гг.</v>
          </cell>
          <cell r="D1824" t="str">
            <v>не требуется</v>
          </cell>
          <cell r="E1824" t="str">
            <v>Всего</v>
          </cell>
          <cell r="F1824">
            <v>5</v>
          </cell>
          <cell r="G1824">
            <v>5</v>
          </cell>
          <cell r="H1824">
            <v>0</v>
          </cell>
          <cell r="I1824">
            <v>0</v>
          </cell>
          <cell r="J1824">
            <v>0</v>
          </cell>
          <cell r="K1824">
            <v>2.2000000000000002</v>
          </cell>
          <cell r="L1824">
            <v>2.8</v>
          </cell>
          <cell r="O1824" t="str">
            <v>Требуется разработка бизнес-плана проекта</v>
          </cell>
          <cell r="P1824" t="str">
            <v>Письмо ГАК "Узфармсаноат" от 30.05.2014 г.  МД-11/1007</v>
          </cell>
        </row>
        <row r="1825">
          <cell r="E1825" t="str">
            <v>собственные средства</v>
          </cell>
          <cell r="F1825">
            <v>0.5</v>
          </cell>
          <cell r="G1825">
            <v>0.5</v>
          </cell>
          <cell r="K1825">
            <v>0.2</v>
          </cell>
          <cell r="L1825">
            <v>0.3</v>
          </cell>
        </row>
        <row r="1826">
          <cell r="E1826" t="str">
            <v>кредиты коммерческих банков</v>
          </cell>
          <cell r="F1826">
            <v>4.5</v>
          </cell>
          <cell r="G1826">
            <v>4.5</v>
          </cell>
          <cell r="K1826">
            <v>2</v>
          </cell>
          <cell r="L1826">
            <v>2.5</v>
          </cell>
        </row>
        <row r="1827">
          <cell r="A1827" t="str">
            <v>Организация плантации для выращивания лекарственных растений (100 га) в Сурхандарьинской области</v>
          </cell>
          <cell r="B1827" t="str">
            <v>200 тн</v>
          </cell>
          <cell r="C1827" t="str">
            <v>2015-2016 гг.</v>
          </cell>
          <cell r="D1827" t="str">
            <v>не требуется</v>
          </cell>
          <cell r="E1827" t="str">
            <v>Всего</v>
          </cell>
          <cell r="F1827">
            <v>1</v>
          </cell>
          <cell r="G1827">
            <v>1</v>
          </cell>
          <cell r="H1827">
            <v>0.89999999999999991</v>
          </cell>
          <cell r="I1827">
            <v>0.1</v>
          </cell>
          <cell r="J1827">
            <v>0</v>
          </cell>
          <cell r="K1827">
            <v>0</v>
          </cell>
          <cell r="O1827" t="str">
            <v>Бизнес-план проекта на стадии разработки</v>
          </cell>
          <cell r="P1827" t="str">
            <v>Письмо ГАК "Узфармсаноат" от 30.05.2014 г.  МД-11/1007</v>
          </cell>
        </row>
        <row r="1828">
          <cell r="E1828" t="str">
            <v>собственные средства</v>
          </cell>
          <cell r="F1828">
            <v>0.3</v>
          </cell>
          <cell r="G1828">
            <v>0.3</v>
          </cell>
          <cell r="H1828">
            <v>0.2</v>
          </cell>
          <cell r="I1828">
            <v>0.1</v>
          </cell>
        </row>
        <row r="1829">
          <cell r="E1829" t="str">
            <v>кредиты коммерческих банков</v>
          </cell>
          <cell r="F1829">
            <v>0.7</v>
          </cell>
          <cell r="G1829">
            <v>0.7</v>
          </cell>
          <cell r="H1829">
            <v>0.7</v>
          </cell>
        </row>
        <row r="1830">
          <cell r="A1830" t="str">
            <v>Организация плантации для выращивания лекарственных растений (100 га) в Ташкентской области</v>
          </cell>
          <cell r="B1830" t="str">
            <v>200 тн</v>
          </cell>
          <cell r="C1830" t="str">
            <v>2015-2016 гг.</v>
          </cell>
          <cell r="D1830" t="str">
            <v>не требуется</v>
          </cell>
          <cell r="E1830" t="str">
            <v>Всего</v>
          </cell>
          <cell r="F1830">
            <v>1</v>
          </cell>
          <cell r="G1830">
            <v>1</v>
          </cell>
          <cell r="H1830">
            <v>0.89999999999999991</v>
          </cell>
          <cell r="I1830">
            <v>0.1</v>
          </cell>
          <cell r="J1830">
            <v>0</v>
          </cell>
          <cell r="K1830">
            <v>0</v>
          </cell>
          <cell r="O1830" t="str">
            <v>Бизнес-план проекта на стадии разработки</v>
          </cell>
          <cell r="P1830" t="str">
            <v>Письмо ГАК "Узфармсаноат" от 30.05.2014 г.  МД-11/1007</v>
          </cell>
        </row>
        <row r="1831">
          <cell r="E1831" t="str">
            <v>собственные средства</v>
          </cell>
          <cell r="F1831">
            <v>0.3</v>
          </cell>
          <cell r="G1831">
            <v>0.3</v>
          </cell>
          <cell r="H1831">
            <v>0.2</v>
          </cell>
          <cell r="I1831">
            <v>0.1</v>
          </cell>
        </row>
        <row r="1832">
          <cell r="E1832" t="str">
            <v>кредиты коммерческих банков</v>
          </cell>
          <cell r="F1832">
            <v>0.7</v>
          </cell>
          <cell r="G1832">
            <v>0.7</v>
          </cell>
          <cell r="H1832">
            <v>0.7</v>
          </cell>
        </row>
        <row r="1833">
          <cell r="A1833" t="str">
            <v>Организация плантации для выращивания лекарственных растений (100 га) на ООО "Хоразм фитофарм" в Хорезмской области</v>
          </cell>
          <cell r="B1833" t="str">
            <v>200 тн</v>
          </cell>
          <cell r="C1833" t="str">
            <v>2015-2016 гг.</v>
          </cell>
          <cell r="D1833" t="str">
            <v>не требуется</v>
          </cell>
          <cell r="E1833" t="str">
            <v>Всего</v>
          </cell>
          <cell r="F1833">
            <v>1</v>
          </cell>
          <cell r="G1833">
            <v>1</v>
          </cell>
          <cell r="H1833">
            <v>0.89999999999999991</v>
          </cell>
          <cell r="I1833">
            <v>0.1</v>
          </cell>
          <cell r="J1833">
            <v>0</v>
          </cell>
          <cell r="K1833">
            <v>0</v>
          </cell>
          <cell r="O1833" t="str">
            <v>Бизнес-план проекта на стадии разработки</v>
          </cell>
          <cell r="P1833" t="str">
            <v>Письмо ГАК "Узфармсаноат" от 30.05.2014 г.  МД-11/1007</v>
          </cell>
        </row>
        <row r="1834">
          <cell r="E1834" t="str">
            <v>собственные средства</v>
          </cell>
          <cell r="F1834">
            <v>0.3</v>
          </cell>
          <cell r="G1834">
            <v>0.3</v>
          </cell>
          <cell r="H1834">
            <v>0.2</v>
          </cell>
          <cell r="I1834">
            <v>0.1</v>
          </cell>
        </row>
        <row r="1835">
          <cell r="E1835" t="str">
            <v>кредиты коммерческих банков</v>
          </cell>
          <cell r="F1835">
            <v>0.7</v>
          </cell>
          <cell r="G1835">
            <v>0.7</v>
          </cell>
          <cell r="H1835">
            <v>0.7</v>
          </cell>
        </row>
        <row r="1836">
          <cell r="A1836" t="str">
            <v>Организация плантация солодки голой (400 га) на ООО "Шовот буёни" в Хорезмской области</v>
          </cell>
          <cell r="B1836" t="str">
            <v>2500 тн</v>
          </cell>
          <cell r="C1836" t="str">
            <v>2015-2016 гг.</v>
          </cell>
          <cell r="D1836" t="str">
            <v>не требуется</v>
          </cell>
          <cell r="E1836" t="str">
            <v>Всего</v>
          </cell>
          <cell r="F1836">
            <v>0.4</v>
          </cell>
          <cell r="G1836">
            <v>0.4</v>
          </cell>
          <cell r="H1836">
            <v>0.15000000000000002</v>
          </cell>
          <cell r="I1836">
            <v>0.25</v>
          </cell>
          <cell r="J1836">
            <v>0</v>
          </cell>
          <cell r="K1836">
            <v>0</v>
          </cell>
          <cell r="O1836" t="str">
            <v>Бизнес-план проекта на стадии разработки</v>
          </cell>
          <cell r="P1836" t="str">
            <v>Письмо ГАК "Узфармсаноат" от 30.05.2014 г.  МД-11/1007</v>
          </cell>
        </row>
        <row r="1837">
          <cell r="E1837" t="str">
            <v>собственные средства</v>
          </cell>
          <cell r="F1837">
            <v>0.1</v>
          </cell>
          <cell r="G1837">
            <v>0.1</v>
          </cell>
          <cell r="H1837">
            <v>0.05</v>
          </cell>
          <cell r="I1837">
            <v>0.05</v>
          </cell>
        </row>
        <row r="1838">
          <cell r="E1838" t="str">
            <v>кредиты коммерческих банков</v>
          </cell>
          <cell r="F1838">
            <v>0.3</v>
          </cell>
          <cell r="G1838">
            <v>0.3</v>
          </cell>
          <cell r="H1838">
            <v>0.1</v>
          </cell>
          <cell r="I1838">
            <v>0.2</v>
          </cell>
        </row>
        <row r="1839">
          <cell r="A1839" t="str">
            <v>Организация производства глубокой переработки солодкового корня на Агрофирма "Шовот буяни" (Хорезмская область)</v>
          </cell>
          <cell r="B1839" t="str">
            <v>20 тонн</v>
          </cell>
          <cell r="C1839" t="str">
            <v>2015-2017 гг.</v>
          </cell>
          <cell r="D1839" t="str">
            <v>не требуется</v>
          </cell>
          <cell r="E1839" t="str">
            <v>Всего</v>
          </cell>
          <cell r="F1839">
            <v>6</v>
          </cell>
          <cell r="G1839">
            <v>6</v>
          </cell>
          <cell r="H1839">
            <v>0.4</v>
          </cell>
          <cell r="I1839">
            <v>2.4</v>
          </cell>
          <cell r="J1839">
            <v>3.2</v>
          </cell>
          <cell r="K1839">
            <v>0</v>
          </cell>
          <cell r="O1839" t="str">
            <v>Бизнес-план проекта на стадии разработки</v>
          </cell>
          <cell r="P1839" t="str">
            <v>Постановление Президента Республики Узбекистан от  22.11.2012г. ПП-1856,от 17.11.2014 г. №ПП-2264</v>
          </cell>
        </row>
        <row r="1840">
          <cell r="E1840" t="str">
            <v>собственные средства</v>
          </cell>
          <cell r="F1840">
            <v>1</v>
          </cell>
          <cell r="G1840">
            <v>1</v>
          </cell>
          <cell r="H1840">
            <v>0.1</v>
          </cell>
          <cell r="I1840">
            <v>0.4</v>
          </cell>
          <cell r="J1840">
            <v>0.5</v>
          </cell>
        </row>
        <row r="1841">
          <cell r="E1841" t="str">
            <v>кредиты коммерческих банков</v>
          </cell>
          <cell r="F1841">
            <v>5</v>
          </cell>
          <cell r="G1841">
            <v>5</v>
          </cell>
          <cell r="H1841">
            <v>0.3</v>
          </cell>
          <cell r="I1841">
            <v>2</v>
          </cell>
          <cell r="J1841">
            <v>2.7</v>
          </cell>
        </row>
        <row r="1842">
          <cell r="A1842" t="str">
            <v>Организация производства галеновых препаратов на ООО "Хоразм Дилмурод сервис" в Хорезмской область</v>
          </cell>
          <cell r="B1842" t="str">
            <v>12 млн. усл.ед.</v>
          </cell>
          <cell r="C1842" t="str">
            <v>2016-2017 гг.</v>
          </cell>
          <cell r="D1842" t="str">
            <v>не требуется</v>
          </cell>
          <cell r="E1842" t="str">
            <v>Всего</v>
          </cell>
          <cell r="F1842">
            <v>1.1000000000000001</v>
          </cell>
          <cell r="G1842">
            <v>1.1000000000000001</v>
          </cell>
          <cell r="H1842">
            <v>0</v>
          </cell>
          <cell r="I1842">
            <v>0.4</v>
          </cell>
          <cell r="J1842">
            <v>0.7</v>
          </cell>
          <cell r="K1842">
            <v>0</v>
          </cell>
          <cell r="O1842" t="str">
            <v>Бизнес-план проекта на стадии разработки</v>
          </cell>
          <cell r="P1842" t="str">
            <v xml:space="preserve">Постановление Президента Республики Узбекистан от  22.11.2012г. ПП-1856 </v>
          </cell>
        </row>
        <row r="1843">
          <cell r="E1843" t="str">
            <v>собственные средства</v>
          </cell>
          <cell r="F1843">
            <v>0.3</v>
          </cell>
          <cell r="G1843">
            <v>0.3</v>
          </cell>
          <cell r="I1843">
            <v>0.1</v>
          </cell>
          <cell r="J1843">
            <v>0.2</v>
          </cell>
        </row>
        <row r="1844">
          <cell r="E1844" t="str">
            <v>кредиты коммерческих банков</v>
          </cell>
          <cell r="F1844">
            <v>0.8</v>
          </cell>
          <cell r="G1844">
            <v>0.8</v>
          </cell>
          <cell r="I1844">
            <v>0.3</v>
          </cell>
          <cell r="J1844">
            <v>0.5</v>
          </cell>
        </row>
        <row r="1845">
          <cell r="A1845" t="str">
            <v xml:space="preserve">Создание производства иммунобиологических препаратов на НПЦ "Ташкентский научно-исследовательский институт вакцин и сывороток" в г. Ташкенте </v>
          </cell>
          <cell r="B1845" t="str">
            <v>1,0 млн. усл.ед.</v>
          </cell>
          <cell r="C1845" t="str">
            <v>2017-2020 гг.</v>
          </cell>
          <cell r="D1845" t="str">
            <v>не требуется</v>
          </cell>
          <cell r="E1845" t="str">
            <v>Всего</v>
          </cell>
          <cell r="F1845">
            <v>50</v>
          </cell>
          <cell r="G1845">
            <v>50</v>
          </cell>
          <cell r="H1845">
            <v>0</v>
          </cell>
          <cell r="I1845">
            <v>0</v>
          </cell>
          <cell r="J1845">
            <v>7</v>
          </cell>
          <cell r="K1845">
            <v>8</v>
          </cell>
          <cell r="L1845">
            <v>10</v>
          </cell>
          <cell r="M1845">
            <v>25</v>
          </cell>
          <cell r="O1845" t="str">
            <v>Требуется разработка бизнес-плана проекта</v>
          </cell>
          <cell r="P1845" t="str">
            <v>Письмо ГАК "Узфармсаноат" от 30.05.2014 г.  МД-11/1007</v>
          </cell>
        </row>
        <row r="1846">
          <cell r="E1846" t="str">
            <v>кредиты коммерческих банков</v>
          </cell>
          <cell r="F1846">
            <v>50</v>
          </cell>
          <cell r="G1846">
            <v>50</v>
          </cell>
          <cell r="J1846">
            <v>7</v>
          </cell>
          <cell r="K1846">
            <v>8</v>
          </cell>
          <cell r="L1846">
            <v>10</v>
          </cell>
          <cell r="M1846">
            <v>25</v>
          </cell>
        </row>
        <row r="1847">
          <cell r="A1847" t="str">
            <v>Организация производства витаминов, антибиотиков и субстанций на СП "AlBi-Pharma", в г.Ташкент</v>
          </cell>
          <cell r="B1847" t="str">
            <v>30 млн. усл. ед.</v>
          </cell>
          <cell r="C1847" t="str">
            <v>2013-2016 гг.</v>
          </cell>
          <cell r="D1847" t="str">
            <v>"Biopharma Laboratories" (Бангладеш)</v>
          </cell>
          <cell r="E1847" t="str">
            <v>Всего</v>
          </cell>
          <cell r="F1847">
            <v>2.4000000000000004</v>
          </cell>
          <cell r="G1847">
            <v>1.3</v>
          </cell>
          <cell r="H1847">
            <v>0.1</v>
          </cell>
          <cell r="I1847">
            <v>1.2</v>
          </cell>
          <cell r="J1847">
            <v>0</v>
          </cell>
          <cell r="K1847">
            <v>0</v>
          </cell>
          <cell r="O1847" t="str">
            <v>Бизнес-план проекта на стадии разработки</v>
          </cell>
          <cell r="P1847" t="str">
            <v>Постановление Президента Республики Узбекистанот 15.12.2010г. №ПП-1442,от 17.11.2014 г. №ПП-2264</v>
          </cell>
        </row>
        <row r="1848">
          <cell r="E1848" t="str">
            <v>собственные средства</v>
          </cell>
          <cell r="F1848">
            <v>1.1000000000000001</v>
          </cell>
          <cell r="G1848">
            <v>0.2</v>
          </cell>
          <cell r="H1848">
            <v>0.05</v>
          </cell>
          <cell r="I1848">
            <v>0.15000000000000002</v>
          </cell>
        </row>
        <row r="1849">
          <cell r="E1849" t="str">
            <v>кредиты коммерческих банков</v>
          </cell>
          <cell r="F1849">
            <v>0.8</v>
          </cell>
          <cell r="G1849">
            <v>0.6</v>
          </cell>
          <cell r="H1849">
            <v>0.05</v>
          </cell>
          <cell r="I1849">
            <v>0.54999999999999993</v>
          </cell>
        </row>
        <row r="1850">
          <cell r="E1850" t="str">
            <v>прямые иностранные инвестиции и кредиты</v>
          </cell>
          <cell r="F1850">
            <v>0.5</v>
          </cell>
          <cell r="G1850">
            <v>0.5</v>
          </cell>
          <cell r="I1850">
            <v>0.5</v>
          </cell>
        </row>
        <row r="1851">
          <cell r="A1851" t="str">
            <v>Организация производства пленок ПВХ (блистер) на ООО "Galen Med Pharm", г.Ташкент</v>
          </cell>
          <cell r="B1851" t="str">
            <v>5 тонн</v>
          </cell>
          <cell r="C1851" t="str">
            <v>2015-2016 гг.</v>
          </cell>
          <cell r="D1851" t="str">
            <v>не требуется</v>
          </cell>
          <cell r="E1851" t="str">
            <v>Всего</v>
          </cell>
          <cell r="F1851">
            <v>1</v>
          </cell>
          <cell r="G1851">
            <v>1</v>
          </cell>
          <cell r="H1851">
            <v>0.6</v>
          </cell>
          <cell r="I1851">
            <v>0.4</v>
          </cell>
          <cell r="O1851" t="str">
            <v>Бизнес-план проекта на стадии разработки</v>
          </cell>
          <cell r="P1851" t="str">
            <v>Постановления Президента Республики Узбекистан от 17.11.2014 г. №ПП-2264Письмо ГАК "Узфармсаноат" от 18.06.2014 г.  №МД-11/1108</v>
          </cell>
        </row>
        <row r="1852">
          <cell r="E1852" t="str">
            <v>собственные средства</v>
          </cell>
          <cell r="F1852">
            <v>0.3</v>
          </cell>
          <cell r="G1852">
            <v>0.3</v>
          </cell>
          <cell r="H1852">
            <v>0.1</v>
          </cell>
          <cell r="I1852">
            <v>0.2</v>
          </cell>
        </row>
        <row r="1853">
          <cell r="E1853" t="str">
            <v>кредиты коммерческих банков</v>
          </cell>
          <cell r="F1853">
            <v>0.7</v>
          </cell>
          <cell r="G1853">
            <v>0.7</v>
          </cell>
          <cell r="H1853">
            <v>0.5</v>
          </cell>
          <cell r="I1853">
            <v>0.2</v>
          </cell>
        </row>
        <row r="1854">
          <cell r="A1854" t="str">
            <v>Организация производства инфузионных растворов на ООО "Сир Универсал Фарм", Сырдарьинская область</v>
          </cell>
          <cell r="B1854" t="str">
            <v>5,0 млн.фл.</v>
          </cell>
          <cell r="C1854" t="str">
            <v>2014-2016 гг.</v>
          </cell>
          <cell r="D1854" t="str">
            <v>не требуется</v>
          </cell>
          <cell r="E1854" t="str">
            <v>Всего</v>
          </cell>
          <cell r="F1854">
            <v>2.6</v>
          </cell>
          <cell r="G1854">
            <v>2.5</v>
          </cell>
          <cell r="H1854">
            <v>1</v>
          </cell>
          <cell r="I1854">
            <v>1.5</v>
          </cell>
          <cell r="O1854" t="str">
            <v>Бизнес-план проекта на стадии разработки</v>
          </cell>
          <cell r="P1854" t="str">
            <v>Постановления Президента Республики Узбекистан от 17.11.2014 г. №ПП-2264Письмо ГАК "Узфармсаноат" от 18.06.2014 г.  №МД-11/1108</v>
          </cell>
        </row>
        <row r="1855">
          <cell r="E1855" t="str">
            <v>собственные средства</v>
          </cell>
          <cell r="F1855">
            <v>0.6</v>
          </cell>
          <cell r="G1855">
            <v>0.5</v>
          </cell>
          <cell r="H1855">
            <v>0.5</v>
          </cell>
        </row>
        <row r="1856">
          <cell r="E1856" t="str">
            <v>кредиты коммерческих банков</v>
          </cell>
          <cell r="F1856">
            <v>2</v>
          </cell>
          <cell r="G1856">
            <v>2</v>
          </cell>
          <cell r="H1856">
            <v>0.5</v>
          </cell>
          <cell r="I1856">
            <v>1.5</v>
          </cell>
        </row>
        <row r="1857">
          <cell r="A1857" t="str">
            <v>Организация производства медицинских тканевых материалов на ООО "Сарбонтекс", Сырдарьинская область</v>
          </cell>
          <cell r="B1857" t="str">
            <v>5,0 млн. условных ед.</v>
          </cell>
          <cell r="C1857" t="str">
            <v>2014-2016 гг.</v>
          </cell>
          <cell r="D1857" t="str">
            <v>не требуется</v>
          </cell>
          <cell r="E1857" t="str">
            <v>Всего</v>
          </cell>
          <cell r="F1857">
            <v>4.8899999999999997</v>
          </cell>
          <cell r="G1857">
            <v>1.1000000000000001</v>
          </cell>
          <cell r="H1857">
            <v>1</v>
          </cell>
          <cell r="I1857">
            <v>0.1</v>
          </cell>
          <cell r="O1857" t="str">
            <v>Бизнес-план проекта на стадии разработки</v>
          </cell>
          <cell r="P1857" t="str">
            <v>Постановления Президента Республики Узбекистан от 17.11.2014 г. №ПП-2264Письмо ГАК "Узфармсаноат" от 18.06.2014 г.  №МД-11/1108</v>
          </cell>
        </row>
        <row r="1858">
          <cell r="E1858" t="str">
            <v>собственные средства</v>
          </cell>
          <cell r="F1858">
            <v>4.3899999999999997</v>
          </cell>
          <cell r="G1858">
            <v>0.5</v>
          </cell>
          <cell r="H1858">
            <v>0.5</v>
          </cell>
        </row>
        <row r="1859">
          <cell r="E1859" t="str">
            <v>кредиты коммерческих банков</v>
          </cell>
          <cell r="F1859">
            <v>0.5</v>
          </cell>
          <cell r="G1859">
            <v>0.6</v>
          </cell>
          <cell r="H1859">
            <v>0.5</v>
          </cell>
          <cell r="I1859">
            <v>0.1</v>
          </cell>
        </row>
        <row r="1860">
          <cell r="A1860" t="str">
            <v>Организация производства готовых лекарственных препаратов на базе бывшего здания СП "Универсалфарм", г.Ташкент</v>
          </cell>
          <cell r="B1860" t="str">
            <v>5,0 млн. усл. ед.</v>
          </cell>
          <cell r="C1860" t="str">
            <v>2015-2016 гг.</v>
          </cell>
          <cell r="D1860" t="str">
            <v>не требуется</v>
          </cell>
          <cell r="E1860" t="str">
            <v>Всего</v>
          </cell>
          <cell r="F1860">
            <v>3</v>
          </cell>
          <cell r="G1860">
            <v>3</v>
          </cell>
          <cell r="H1860">
            <v>2</v>
          </cell>
          <cell r="I1860">
            <v>1</v>
          </cell>
          <cell r="O1860" t="str">
            <v>Бизнес-план проекта на стадии разработки</v>
          </cell>
          <cell r="P1860" t="str">
            <v>Постановления Президента Республики Узбекистан от 17.11.2014 г. №ПП-2264Письмо ГАК "Узфармсаноат" от 18.06.2014 г.  №МД-11/1108</v>
          </cell>
        </row>
        <row r="1861">
          <cell r="E1861" t="str">
            <v>собственные средства</v>
          </cell>
          <cell r="F1861">
            <v>1</v>
          </cell>
          <cell r="G1861">
            <v>1</v>
          </cell>
          <cell r="H1861">
            <v>1</v>
          </cell>
        </row>
        <row r="1862">
          <cell r="E1862" t="str">
            <v>кредиты коммерческих банков</v>
          </cell>
          <cell r="F1862">
            <v>2</v>
          </cell>
          <cell r="G1862">
            <v>2</v>
          </cell>
          <cell r="H1862">
            <v>1</v>
          </cell>
          <cell r="I1862">
            <v>1</v>
          </cell>
        </row>
        <row r="1863">
          <cell r="A1863" t="str">
            <v>Организация производства по выпуску готовых лекарственных препаратов (таблеточные, капсульные препараты) на ООО "Omega Nur", Самаркандская область</v>
          </cell>
          <cell r="B1863" t="str">
            <v>0,25 млн. упаковок</v>
          </cell>
          <cell r="C1863" t="str">
            <v>2015-2016 гг.</v>
          </cell>
          <cell r="D1863" t="str">
            <v>определяется</v>
          </cell>
          <cell r="E1863" t="str">
            <v>Всего</v>
          </cell>
          <cell r="F1863">
            <v>0.5</v>
          </cell>
          <cell r="G1863">
            <v>0.5</v>
          </cell>
          <cell r="H1863">
            <v>0.4</v>
          </cell>
          <cell r="I1863">
            <v>9.9999999999999992E-2</v>
          </cell>
          <cell r="O1863" t="str">
            <v>Бизнес-план проекта на стадии разработки</v>
          </cell>
          <cell r="P1863" t="str">
            <v>Постановления Президента Республики Узбекистан от 17.11.2014 г. №ПП-2264Письмо ГАК "Узфармсаноат" от 18.06.2014 г.  №МД-11/1108</v>
          </cell>
        </row>
        <row r="1864">
          <cell r="E1864" t="str">
            <v>собственные средства</v>
          </cell>
          <cell r="F1864">
            <v>0.19</v>
          </cell>
          <cell r="G1864">
            <v>0.19</v>
          </cell>
          <cell r="H1864">
            <v>0.1</v>
          </cell>
          <cell r="I1864">
            <v>0.09</v>
          </cell>
        </row>
        <row r="1865">
          <cell r="E1865" t="str">
            <v>прямые иностранные инвестиции и кредиты</v>
          </cell>
          <cell r="F1865">
            <v>0.31</v>
          </cell>
          <cell r="G1865">
            <v>0.31</v>
          </cell>
          <cell r="H1865">
            <v>0.3</v>
          </cell>
          <cell r="I1865">
            <v>0.01</v>
          </cell>
        </row>
        <row r="1866">
          <cell r="A1866" t="str">
            <v xml:space="preserve">Организация производства инъекционных препаратов на ООО "Farm Group Tashkent", г. Ташкент </v>
          </cell>
          <cell r="B1866" t="str">
            <v>1,0 млн. усл. ед.</v>
          </cell>
          <cell r="C1866" t="str">
            <v>2015-2016 гг.</v>
          </cell>
          <cell r="D1866" t="str">
            <v>не требуется</v>
          </cell>
          <cell r="E1866" t="str">
            <v>Всего</v>
          </cell>
          <cell r="F1866">
            <v>2.5</v>
          </cell>
          <cell r="G1866">
            <v>2.5</v>
          </cell>
          <cell r="H1866">
            <v>1.5</v>
          </cell>
          <cell r="I1866">
            <v>1</v>
          </cell>
          <cell r="O1866" t="str">
            <v>Бизнес-план проекта на стадии разработки</v>
          </cell>
          <cell r="P1866" t="str">
            <v>Постановления Президента Республики Узбекистан от 17.11.2014 г. №ПП-2264Письмо ГАК "Узфармсаноат" от 18.06.2014 г.  №МД-11/1108</v>
          </cell>
        </row>
        <row r="1867">
          <cell r="E1867" t="str">
            <v>собственные средства</v>
          </cell>
          <cell r="F1867">
            <v>0.5</v>
          </cell>
          <cell r="G1867">
            <v>0.5</v>
          </cell>
          <cell r="H1867">
            <v>0.5</v>
          </cell>
        </row>
        <row r="1868">
          <cell r="E1868" t="str">
            <v>кредиты коммерческих банков</v>
          </cell>
          <cell r="F1868">
            <v>2</v>
          </cell>
          <cell r="G1868">
            <v>2</v>
          </cell>
          <cell r="H1868">
            <v>1</v>
          </cell>
          <cell r="I1868">
            <v>1</v>
          </cell>
        </row>
        <row r="1869">
          <cell r="A1869" t="str">
            <v>Организация производства специальной упаковочной продукции для медикаментов на ООО "Сирдарё универсал ойна", Сырдарьинская область</v>
          </cell>
          <cell r="B1869" t="str">
            <v>30,0 млн.шт.</v>
          </cell>
          <cell r="C1869" t="str">
            <v>2014-2016 гг.</v>
          </cell>
          <cell r="D1869" t="str">
            <v>не требуется</v>
          </cell>
          <cell r="E1869" t="str">
            <v>Всего</v>
          </cell>
          <cell r="F1869">
            <v>10.5</v>
          </cell>
          <cell r="G1869">
            <v>8.7799999999999994</v>
          </cell>
          <cell r="H1869">
            <v>3</v>
          </cell>
          <cell r="I1869">
            <v>5.78</v>
          </cell>
          <cell r="O1869" t="str">
            <v>Бизнес-план проекта на стадии разработки</v>
          </cell>
          <cell r="P1869" t="str">
            <v>Постановление Президента Республики Узбекистан от 15.12.2010 г. ПП-1442,от 17.11.2014 г. №ПП-2264</v>
          </cell>
        </row>
        <row r="1870">
          <cell r="E1870" t="str">
            <v>собственные средства</v>
          </cell>
          <cell r="F1870">
            <v>3.5</v>
          </cell>
          <cell r="G1870">
            <v>1.78</v>
          </cell>
          <cell r="H1870">
            <v>1</v>
          </cell>
          <cell r="I1870">
            <v>0.78</v>
          </cell>
        </row>
        <row r="1871">
          <cell r="E1871" t="str">
            <v>кредиты коммерческих банков</v>
          </cell>
          <cell r="F1871">
            <v>7</v>
          </cell>
          <cell r="G1871">
            <v>7</v>
          </cell>
          <cell r="H1871">
            <v>2</v>
          </cell>
          <cell r="I1871">
            <v>5</v>
          </cell>
        </row>
        <row r="1872">
          <cell r="A1872" t="str">
            <v>Организация производства инфузионных препаратов на СП ООО "Samarqand England Eko medikal", Самаркандская область</v>
          </cell>
          <cell r="B1872" t="str">
            <v>12,0 млн. шт.</v>
          </cell>
          <cell r="C1872" t="str">
            <v>2014-2016 гг.</v>
          </cell>
          <cell r="D1872" t="str">
            <v>не требуется</v>
          </cell>
          <cell r="E1872" t="str">
            <v>Всего</v>
          </cell>
          <cell r="F1872">
            <v>6.5</v>
          </cell>
          <cell r="G1872">
            <v>4.5</v>
          </cell>
          <cell r="H1872">
            <v>4</v>
          </cell>
          <cell r="I1872">
            <v>0.5</v>
          </cell>
          <cell r="O1872" t="str">
            <v>Бизнес-план проекта на стадии разработки</v>
          </cell>
          <cell r="P1872" t="str">
            <v>Постановления Президента Республики Узбекистан от 17.11.2014 г. №ПП-2264Письмо ГАК "Узфармсаноат" от 18.06.2014 г.  №МД-11/1108</v>
          </cell>
        </row>
        <row r="1873">
          <cell r="E1873" t="str">
            <v>собственные средства</v>
          </cell>
          <cell r="F1873">
            <v>2.7</v>
          </cell>
          <cell r="G1873">
            <v>0.9</v>
          </cell>
          <cell r="H1873">
            <v>0.4</v>
          </cell>
          <cell r="I1873">
            <v>0.5</v>
          </cell>
        </row>
        <row r="1874">
          <cell r="E1874" t="str">
            <v>кредиты коммерческих банков</v>
          </cell>
          <cell r="F1874">
            <v>2.8</v>
          </cell>
          <cell r="G1874">
            <v>2.8</v>
          </cell>
          <cell r="H1874">
            <v>2.8</v>
          </cell>
        </row>
        <row r="1875">
          <cell r="E1875" t="str">
            <v>прямые иностранные инвестиции и кредиты</v>
          </cell>
          <cell r="F1875">
            <v>1</v>
          </cell>
          <cell r="G1875">
            <v>0.8</v>
          </cell>
          <cell r="H1875">
            <v>0.8</v>
          </cell>
        </row>
        <row r="1876">
          <cell r="A1876" t="str">
            <v>Организация производства фармацевтических субстанций (крахмал, лактоза) в Ташкентской области</v>
          </cell>
          <cell r="B1876" t="str">
            <v>1,0 тонн</v>
          </cell>
          <cell r="C1876" t="str">
            <v>2015-2016 гг.</v>
          </cell>
          <cell r="D1876" t="str">
            <v>не требуется</v>
          </cell>
          <cell r="E1876" t="str">
            <v>Всего</v>
          </cell>
          <cell r="F1876">
            <v>4</v>
          </cell>
          <cell r="G1876">
            <v>4</v>
          </cell>
          <cell r="H1876">
            <v>0.5</v>
          </cell>
          <cell r="I1876">
            <v>3.5</v>
          </cell>
          <cell r="O1876" t="str">
            <v>Бизнес-план проекта на стадии разработки</v>
          </cell>
          <cell r="P1876" t="str">
            <v>Постановления Президента Республики Узбекистан от 17.11.2014 г. №ПП-2264Письмо ГАК "Узфармсаноат" от 18.06.2014 г.  №МД-11/1108</v>
          </cell>
        </row>
        <row r="1877">
          <cell r="E1877" t="str">
            <v>собственные средства</v>
          </cell>
          <cell r="F1877">
            <v>1</v>
          </cell>
          <cell r="G1877">
            <v>1</v>
          </cell>
          <cell r="H1877">
            <v>0.2</v>
          </cell>
          <cell r="I1877">
            <v>0.8</v>
          </cell>
        </row>
        <row r="1878">
          <cell r="E1878" t="str">
            <v>кредиты коммерческих банков</v>
          </cell>
          <cell r="F1878">
            <v>3</v>
          </cell>
          <cell r="G1878">
            <v>3</v>
          </cell>
          <cell r="H1878">
            <v>0.3</v>
          </cell>
          <cell r="I1878">
            <v>2.7</v>
          </cell>
        </row>
        <row r="1879">
          <cell r="A1879" t="str">
            <v>модернизация и реконструкция</v>
          </cell>
          <cell r="F1879">
            <v>53.9</v>
          </cell>
          <cell r="G1879">
            <v>35.230000000000004</v>
          </cell>
          <cell r="H1879">
            <v>15.530000000000001</v>
          </cell>
          <cell r="I1879">
            <v>18.25</v>
          </cell>
          <cell r="J1879">
            <v>1.45</v>
          </cell>
        </row>
        <row r="1880">
          <cell r="A1880" t="str">
            <v>Расширение мощностей производства медицинских изделий однократного применения на базе СП ООО "ASIA TRADE" (Ташкентская область)</v>
          </cell>
          <cell r="B1880" t="str">
            <v>365,0 тыс.шт</v>
          </cell>
          <cell r="C1880" t="str">
            <v>2013-2015 гг.</v>
          </cell>
          <cell r="D1880" t="str">
            <v>"Beatrix Management Ltd" и "Trans Trading Systems L.P." (Великобритания)</v>
          </cell>
          <cell r="E1880" t="str">
            <v>Всего</v>
          </cell>
          <cell r="F1880">
            <v>11.760000000000002</v>
          </cell>
          <cell r="G1880">
            <v>2.59</v>
          </cell>
          <cell r="H1880">
            <v>2.59</v>
          </cell>
          <cell r="O1880" t="str">
            <v xml:space="preserve">Имеется утвержденное ТЭО проекта </v>
          </cell>
          <cell r="P1880" t="str">
            <v>Постановление Президента Республики Узбекистанот 18.11.2013г №ПП-2069.,от 17.11.2014 г. №ПП-2264</v>
          </cell>
        </row>
        <row r="1881">
          <cell r="E1881" t="str">
            <v>собственные средства</v>
          </cell>
          <cell r="F1881">
            <v>1</v>
          </cell>
          <cell r="G1881">
            <v>0.11</v>
          </cell>
          <cell r="H1881">
            <v>0.11</v>
          </cell>
        </row>
        <row r="1882">
          <cell r="E1882" t="str">
            <v>кредиты коммерческих банков</v>
          </cell>
          <cell r="F1882">
            <v>7.69</v>
          </cell>
          <cell r="G1882">
            <v>2.48</v>
          </cell>
          <cell r="H1882">
            <v>2.48</v>
          </cell>
        </row>
        <row r="1883">
          <cell r="E1883" t="str">
            <v>прямые иностранные инвестиции и кредиты</v>
          </cell>
          <cell r="F1883">
            <v>3.07</v>
          </cell>
          <cell r="G1883">
            <v>0</v>
          </cell>
          <cell r="H1883">
            <v>0</v>
          </cell>
        </row>
        <row r="1884">
          <cell r="A1884" t="str">
            <v>Расширение производства  стерильных антибиотиков сухой рассыпки на СП "Ultra Health Care" (Ташкентская область)</v>
          </cell>
          <cell r="B1884" t="str">
            <v>9,0 млн. шт.</v>
          </cell>
          <cell r="C1884" t="str">
            <v>2011-2015 гг.</v>
          </cell>
          <cell r="D1884" t="str">
            <v>"Ultra Laboratories"(Индия)</v>
          </cell>
          <cell r="E1884" t="str">
            <v>Всего</v>
          </cell>
          <cell r="F1884">
            <v>3.64</v>
          </cell>
          <cell r="G1884">
            <v>0.74</v>
          </cell>
          <cell r="H1884">
            <v>0.74</v>
          </cell>
          <cell r="O1884" t="str">
            <v>Имеется утвержденный бизнес-план проекта</v>
          </cell>
          <cell r="P1884" t="str">
            <v>Постановление Президента Республики Узбекистанот 18.11.2013г №ПП-2069.,от 17.11.2014 г. №ПП-2264</v>
          </cell>
        </row>
        <row r="1885">
          <cell r="E1885" t="str">
            <v>собственные средства</v>
          </cell>
          <cell r="F1885">
            <v>1.82</v>
          </cell>
          <cell r="G1885">
            <v>0.37</v>
          </cell>
          <cell r="H1885">
            <v>0.37</v>
          </cell>
        </row>
        <row r="1886">
          <cell r="E1886" t="str">
            <v>прямые иностранные инвестиции и кредиты</v>
          </cell>
          <cell r="F1886">
            <v>1.82</v>
          </cell>
          <cell r="G1886">
            <v>0.37</v>
          </cell>
          <cell r="H1886">
            <v>0.37</v>
          </cell>
        </row>
        <row r="1887">
          <cell r="A1887" t="str">
            <v>Модернизация и реконструкция опытного производства ИХРВ,  а также организация лаборатории с виварием для определения безопасности БАВ (биологически активные вещества)</v>
          </cell>
          <cell r="B1887" t="str">
            <v>9 тонн</v>
          </cell>
          <cell r="C1887" t="str">
            <v>2014-2016 гг.</v>
          </cell>
          <cell r="D1887" t="str">
            <v>не требуется</v>
          </cell>
          <cell r="E1887" t="str">
            <v>Всего</v>
          </cell>
          <cell r="F1887">
            <v>5</v>
          </cell>
          <cell r="G1887">
            <v>5</v>
          </cell>
          <cell r="H1887">
            <v>0</v>
          </cell>
          <cell r="I1887">
            <v>5</v>
          </cell>
          <cell r="O1887" t="str">
            <v>Бизнес-план проекта на стадии разработки</v>
          </cell>
          <cell r="P1887" t="str">
            <v xml:space="preserve">Постановление Президента Республики Узбекистанот 15.12.2010г. №ПП-1442 </v>
          </cell>
        </row>
        <row r="1888">
          <cell r="E1888" t="str">
            <v>кредиты коммерческих банков</v>
          </cell>
          <cell r="F1888">
            <v>5</v>
          </cell>
          <cell r="G1888">
            <v>5</v>
          </cell>
          <cell r="I1888">
            <v>5</v>
          </cell>
        </row>
        <row r="1889">
          <cell r="A1889" t="str">
            <v>Модернизация и расширение существующего производства СП "Гуфик-Авиценна", Бухарская область</v>
          </cell>
          <cell r="B1889" t="str">
            <v>20 млн. усл. ед.</v>
          </cell>
          <cell r="C1889" t="str">
            <v>2016-2017 гг.</v>
          </cell>
          <cell r="D1889" t="str">
            <v>не требуется</v>
          </cell>
          <cell r="E1889" t="str">
            <v>Всего</v>
          </cell>
          <cell r="F1889">
            <v>0.4</v>
          </cell>
          <cell r="G1889">
            <v>0.4</v>
          </cell>
          <cell r="H1889">
            <v>0</v>
          </cell>
          <cell r="I1889">
            <v>0.15</v>
          </cell>
          <cell r="J1889">
            <v>0.25</v>
          </cell>
          <cell r="O1889" t="str">
            <v>Имеется утвержденный бизнес-план проекта</v>
          </cell>
          <cell r="P1889" t="str">
            <v xml:space="preserve">Постановление Президента Республики Узбекистанот 15.12.2010г. №ПП-1442 </v>
          </cell>
        </row>
        <row r="1890">
          <cell r="E1890" t="str">
            <v>кредиты коммерческих банков</v>
          </cell>
          <cell r="F1890">
            <v>0.4</v>
          </cell>
          <cell r="G1890">
            <v>0.4</v>
          </cell>
          <cell r="I1890">
            <v>0.15</v>
          </cell>
          <cell r="J1890">
            <v>0.25</v>
          </cell>
        </row>
        <row r="1891">
          <cell r="A1891" t="str">
            <v>Модернизация ампульного цеха ОАО "Узхимфарм"</v>
          </cell>
          <cell r="B1891" t="str">
            <v>60 млн упаковок</v>
          </cell>
          <cell r="C1891" t="str">
            <v>2016-2017 гг.</v>
          </cell>
          <cell r="D1891" t="str">
            <v>не требуется</v>
          </cell>
          <cell r="E1891" t="str">
            <v>Всего</v>
          </cell>
          <cell r="F1891">
            <v>2</v>
          </cell>
          <cell r="G1891">
            <v>2</v>
          </cell>
          <cell r="H1891">
            <v>0</v>
          </cell>
          <cell r="I1891">
            <v>0.8</v>
          </cell>
          <cell r="J1891">
            <v>1.2</v>
          </cell>
          <cell r="O1891" t="str">
            <v>Бизнес-план проекта на стадии разработки</v>
          </cell>
          <cell r="P1891" t="str">
            <v>Письмо ГАК "Узфармсаноат" от 30.05.2014 г.  МД-11/1007</v>
          </cell>
        </row>
        <row r="1892">
          <cell r="E1892" t="str">
            <v>собственные средства</v>
          </cell>
          <cell r="F1892">
            <v>0.4</v>
          </cell>
          <cell r="G1892">
            <v>0.4</v>
          </cell>
          <cell r="I1892">
            <v>0.2</v>
          </cell>
          <cell r="J1892">
            <v>0.2</v>
          </cell>
        </row>
        <row r="1893">
          <cell r="E1893" t="str">
            <v>кредиты коммерческих банков</v>
          </cell>
          <cell r="F1893">
            <v>1.6</v>
          </cell>
          <cell r="G1893">
            <v>1.6</v>
          </cell>
          <cell r="I1893">
            <v>0.6</v>
          </cell>
          <cell r="J1893">
            <v>1</v>
          </cell>
        </row>
        <row r="1894">
          <cell r="A1894" t="str">
            <v>Расширение производства инъекционных лекарственных средств в ампулах на СП ООО "Jurabek Laboratories", Ташкентская область</v>
          </cell>
          <cell r="B1894" t="str">
            <v>130,0 млн.ампул</v>
          </cell>
          <cell r="C1894" t="str">
            <v>2014-2016 гг.</v>
          </cell>
          <cell r="D1894" t="str">
            <v>не требуется</v>
          </cell>
          <cell r="E1894" t="str">
            <v>Всего</v>
          </cell>
          <cell r="F1894">
            <v>17</v>
          </cell>
          <cell r="G1894">
            <v>13</v>
          </cell>
          <cell r="H1894">
            <v>5.7</v>
          </cell>
          <cell r="I1894">
            <v>7.3</v>
          </cell>
          <cell r="J1894">
            <v>0</v>
          </cell>
          <cell r="O1894" t="str">
            <v>Бизнес-план проекта на стадии разработки</v>
          </cell>
          <cell r="P1894" t="str">
            <v>Постановления Президента Республики Узбекистан от 17.11.2014 г. №ПП-2264Письмо ГАК "Узфармсаноат" от 30.05.2014 г.  МД-11/1007</v>
          </cell>
        </row>
        <row r="1895">
          <cell r="E1895" t="str">
            <v>собственные средства</v>
          </cell>
          <cell r="F1895">
            <v>7.5</v>
          </cell>
          <cell r="G1895">
            <v>7.5</v>
          </cell>
          <cell r="H1895">
            <v>0.2</v>
          </cell>
          <cell r="I1895">
            <v>7.3</v>
          </cell>
        </row>
        <row r="1896">
          <cell r="E1896" t="str">
            <v>прямые иностранные инвестиции и кредиты</v>
          </cell>
          <cell r="F1896">
            <v>9.5</v>
          </cell>
          <cell r="G1896">
            <v>5.5</v>
          </cell>
          <cell r="H1896">
            <v>5.5</v>
          </cell>
        </row>
        <row r="1897">
          <cell r="A1897" t="str">
            <v>Расширение производства медицинских препаратов" на ООО "Темур мед фарм", Сырдарьинская область</v>
          </cell>
          <cell r="B1897" t="str">
            <v>1,0 млн. условных ед.</v>
          </cell>
          <cell r="C1897" t="str">
            <v>2014-2016 гг.</v>
          </cell>
          <cell r="D1897" t="str">
            <v>не требуется</v>
          </cell>
          <cell r="E1897" t="str">
            <v>Всего</v>
          </cell>
          <cell r="F1897">
            <v>9.1</v>
          </cell>
          <cell r="G1897">
            <v>7</v>
          </cell>
          <cell r="H1897">
            <v>2</v>
          </cell>
          <cell r="I1897">
            <v>5</v>
          </cell>
          <cell r="J1897">
            <v>0</v>
          </cell>
          <cell r="O1897" t="str">
            <v>Бизнес-план проекта на стадии разработки</v>
          </cell>
          <cell r="P1897" t="str">
            <v>Постановления Президента Республики Узбекистан от 17.11.2014 г. №ПП-2264Письмо ГАК "Узфармсаноат" от 20.06.2013 г. №МД-11/903</v>
          </cell>
        </row>
        <row r="1898">
          <cell r="E1898" t="str">
            <v>собственные средства</v>
          </cell>
          <cell r="F1898">
            <v>6.8</v>
          </cell>
          <cell r="G1898">
            <v>4.7</v>
          </cell>
          <cell r="H1898">
            <v>1</v>
          </cell>
          <cell r="I1898">
            <v>3.7</v>
          </cell>
        </row>
        <row r="1899">
          <cell r="E1899" t="str">
            <v>кредиты коммерческих банков</v>
          </cell>
          <cell r="F1899">
            <v>2.2999999999999998</v>
          </cell>
          <cell r="G1899">
            <v>2.2999999999999998</v>
          </cell>
          <cell r="H1899">
            <v>1</v>
          </cell>
          <cell r="I1899">
            <v>1.3</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Ф1"/>
      <sheetName val="т1а"/>
      <sheetName val="т2"/>
      <sheetName val="т2а"/>
      <sheetName val="т3"/>
      <sheetName val="т4"/>
      <sheetName val="т5"/>
      <sheetName val="т6"/>
      <sheetName val="т7"/>
      <sheetName val="т7а"/>
      <sheetName val="Итоги янв_сент 2018г. МЭ"/>
    </sheetNames>
    <definedNames>
      <definedName name="_a1O" refersTo="#ССЫЛКА!"/>
      <definedName name="_a1Z"/>
      <definedName name="_a2O" refersTo="#ССЫЛКА!"/>
      <definedName name="_a2Z"/>
      <definedName name="_a3O" refersTo="#ССЫЛКА!"/>
      <definedName name="_a4O" refersTo="#ССЫЛКА!"/>
      <definedName name="_a5O" refersTo="#ССЫЛКА!"/>
      <definedName name="_b1O" refersTo="#ССЫЛКА!"/>
      <definedName name="_b1Z" refersTo="#ССЫЛКА!"/>
      <definedName name="_b2O" refersTo="#ССЫЛКА!"/>
      <definedName name="_b2Z" refersTo="#ССЫЛКА!"/>
      <definedName name="_b3O" refersTo="#ССЫЛКА!"/>
      <definedName name="_b3Z" refersTo="#ССЫЛКА!"/>
      <definedName name="_b4O" refersTo="#ССЫЛКА!"/>
      <definedName name="_b4Z" refersTo="#ССЫЛКА!"/>
      <definedName name="_b5O" refersTo="#ССЫЛКА!"/>
      <definedName name="_b5Z" refersTo="#ССЫЛКА!"/>
      <definedName name="_b6O" refersTo="#ССЫЛКА!"/>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3"/>
      <sheetName val="Лист25"/>
      <sheetName val="Уругликка"/>
      <sheetName val="копланмай"/>
      <sheetName val="фориш свод"/>
      <sheetName val="Фориш 2003"/>
      <sheetName val="Жиззах янги раз"/>
      <sheetName val="банк табл"/>
      <sheetName val="Лист2"/>
      <sheetName val="Ресстр2"/>
      <sheetName val="реестр3"/>
      <sheetName val="Реестр1"/>
      <sheetName val="Тохирбек 2003-1"/>
      <sheetName val="фориш_свод"/>
      <sheetName val="Фориш_2003"/>
      <sheetName val="Жиззах_янги_раз"/>
      <sheetName val="банк_табл"/>
      <sheetName val="Тохирбек_2003-1"/>
      <sheetName val="фориш_свод1"/>
      <sheetName val="Фориш_20031"/>
      <sheetName val="Жиззах_янги_раз1"/>
      <sheetName val="банк_табл1"/>
      <sheetName val="Тохирбек_2003-11"/>
      <sheetName val="tab 19"/>
      <sheetName val="стоимость проекта"/>
      <sheetName val="WEIGHT"/>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3"/>
      <sheetName val="Лист25"/>
      <sheetName val="Уругликка"/>
      <sheetName val="копланмай"/>
      <sheetName val="фориш свод"/>
      <sheetName val="Фориш 2003"/>
      <sheetName val="Жиззах янги раз"/>
      <sheetName val="банк табл"/>
      <sheetName val="Лист2"/>
      <sheetName val="Ресстр2"/>
      <sheetName val="реестр3"/>
      <sheetName val="Реестр1"/>
      <sheetName val="Tit"/>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1"/>
      <sheetName val="п2"/>
      <sheetName val="п3"/>
      <sheetName val="п4"/>
      <sheetName val="п5"/>
      <sheetName val="6п"/>
      <sheetName val="п7"/>
      <sheetName val="п8"/>
      <sheetName val="п9"/>
      <sheetName val="п10"/>
      <sheetName val="т11"/>
      <sheetName val="т12"/>
      <sheetName val="т13"/>
      <sheetName val="т14"/>
      <sheetName val="т15"/>
      <sheetName val="т16"/>
      <sheetName val="Бизнес план на 2016 год 15.11"/>
    </sheetNames>
    <definedNames>
      <definedName name="_a1Z"/>
      <definedName name="_a2Z"/>
      <definedName name="BOM"/>
      <definedName name="DATA변환"/>
      <definedName name="dq"/>
      <definedName name="dqd"/>
      <definedName name="ewew"/>
      <definedName name="fww"/>
      <definedName name="HONG"/>
      <definedName name="OKOK"/>
      <definedName name="PARK"/>
      <definedName name="PRINT_1"/>
      <definedName name="PRINT_2"/>
      <definedName name="qc"/>
      <definedName name="RLA"/>
      <definedName name="SSSSSS"/>
      <definedName name="wcw"/>
      <definedName name="개발"/>
      <definedName name="김성도"/>
      <definedName name="김성진"/>
      <definedName name="ㄴㄴㄴㄴ"/>
      <definedName name="ㄹㄹㄹㄹ"/>
      <definedName name="ㅁㄴㅁㄴㅇㅁㅇㄴ"/>
      <definedName name="변"/>
      <definedName name="상"/>
      <definedName name="섭"/>
      <definedName name="세"/>
      <definedName name="쇼"/>
      <definedName name="ㅇㅇㅇㅇ"/>
      <definedName name="절감현황"/>
      <definedName name="ㅋㅋㅋ"/>
      <definedName name="ㅋㅌㅋ"/>
      <definedName name="푸"/>
      <definedName name="호" sheetId="1"/>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свыше 100тыс.долл."/>
      <sheetName val="test"/>
      <sheetName val="сана"/>
      <sheetName val="Date"/>
      <sheetName val="c"/>
      <sheetName val="ВВОД"/>
      <sheetName val="свыше_100тыс_долл_"/>
      <sheetName val="Analysis of Interest"/>
      <sheetName val="ж а м и"/>
      <sheetName val="Store"/>
      <sheetName val="Фориш 2003"/>
      <sheetName val="Зан-ть(р-ны)"/>
      <sheetName val="Импорт 2000-2002"/>
      <sheetName val="уюшмага10,09 холатига"/>
      <sheetName val="ном"/>
      <sheetName val="Лист1 (2)"/>
      <sheetName val="QARSHI"/>
      <sheetName val="NISHON"/>
      <sheetName val="BESHKENT"/>
      <sheetName val="KOSON"/>
      <sheetName val="SHAXRISA"/>
      <sheetName val="KITOB"/>
      <sheetName val="KASBI"/>
      <sheetName val="MIRISHKOR"/>
      <sheetName val="QAMASHI"/>
      <sheetName val="G'UZOR"/>
      <sheetName val="YAKKABOG"/>
      <sheetName val="DEHQONOB"/>
      <sheetName val="CHIROQCH"/>
      <sheetName val="MUBORAK"/>
      <sheetName val="BAL"/>
      <sheetName val="Карз. 5-10 млн.гача"/>
      <sheetName val="Карз.10 млн.дан юқори"/>
      <sheetName val="Кўрик 3 ойдан ортик"/>
      <sheetName val="Тўлов 3 ойдан ортик "/>
      <sheetName val="свыше_100тыс_долл_1"/>
      <sheetName val="Analysis_of_Interest"/>
      <sheetName val="ж_а_м_и"/>
      <sheetName val="Фориш_2003"/>
      <sheetName val="Импорт_2000-2002"/>
      <sheetName val="уюшмага10,09_холатига"/>
      <sheetName val="Лист1_(2)"/>
      <sheetName val="Карз__5-10_млн_гача"/>
      <sheetName val="Карз_10_млн_дан_юқори"/>
      <sheetName val="Кўрик_3_ойдан_ортик"/>
      <sheetName val="Тўлов_3_ойдан_ортик_"/>
      <sheetName val="Data input"/>
      <sheetName val="План пр-ва_1"/>
      <sheetName val="План продаж_1"/>
      <sheetName val="свыше_100тыс_долл_2"/>
      <sheetName val="Analysis_of_Interest1"/>
      <sheetName val="ж_а_м_и1"/>
      <sheetName val="Фориш_20031"/>
      <sheetName val="Импорт_2000-20021"/>
      <sheetName val="уюшмага10,09_холатига1"/>
      <sheetName val="Лист1_(2)1"/>
      <sheetName val="свыше_100тыс_долл_3"/>
      <sheetName val="Analysis_of_Interest2"/>
      <sheetName val="ж_а_м_и2"/>
      <sheetName val="Фориш_20032"/>
      <sheetName val="Импорт_2000-20022"/>
      <sheetName val="уюшмага10,09_холатига2"/>
      <sheetName val="Лист1_(2)2"/>
      <sheetName val="Прогноз"/>
      <sheetName val="Macro1"/>
      <sheetName val="Карз__5-10_млн_гача1"/>
      <sheetName val="Карз_10_млн_дан_юқори1"/>
      <sheetName val="Кўрик_3_ойдан_ортик1"/>
      <sheetName val="Тўлов_3_ойдан_ортик_1"/>
      <sheetName val="Жиззах янги раз"/>
      <sheetName val="2 илова"/>
      <sheetName val="Карз__5-10_млн_гача2"/>
      <sheetName val="Карз_10_млн_дан_юқори2"/>
      <sheetName val="Кўрик_3_ойдан_ортик2"/>
      <sheetName val="Тўлов_3_ойдан_ортик_2"/>
      <sheetName val="Data_input"/>
      <sheetName val="План_пр-ва_1"/>
      <sheetName val="План_продаж_1"/>
      <sheetName val="для сравнения стар"/>
      <sheetName val="табли 4 местний совет"/>
      <sheetName val="программа"/>
      <sheetName val="б 6-и"/>
      <sheetName val="Data_input1"/>
      <sheetName val="План_пр-ва_11"/>
      <sheetName val="План_продаж_11"/>
      <sheetName val="свыше_100тыс_долл_4"/>
      <sheetName val="ж_а_м_и3"/>
      <sheetName val="Analysis_of_Interest3"/>
      <sheetName val="Фориш_20033"/>
      <sheetName val="Импорт_2000-20023"/>
      <sheetName val="уюшмага10,09_холатига3"/>
      <sheetName val="Лист1_(2)3"/>
      <sheetName val="Карз__5-10_млн_гача3"/>
      <sheetName val="Карз_10_млн_дан_юқори3"/>
      <sheetName val="Кўрик_3_ойдан_ортик3"/>
      <sheetName val="Тўлов_3_ойдан_ортик_3"/>
      <sheetName val="Data_input2"/>
      <sheetName val="План_пр-ва_12"/>
      <sheetName val="План_продаж_12"/>
      <sheetName val="свыше_100тыс_долл_5"/>
      <sheetName val="ж_а_м_и4"/>
      <sheetName val="Analysis_of_Interest4"/>
      <sheetName val="Фориш_20034"/>
      <sheetName val="Импорт_2000-20024"/>
      <sheetName val="уюшмага10,09_холатига4"/>
      <sheetName val="Лист1_(2)4"/>
      <sheetName val="Карз__5-10_млн_гача4"/>
      <sheetName val="Карз_10_млн_дан_юқори4"/>
      <sheetName val="Кўрик_3_ойдан_ортик4"/>
      <sheetName val="Тўлов_3_ойдан_ортик_4"/>
      <sheetName val="Data_input3"/>
      <sheetName val="План_пр-ва_13"/>
      <sheetName val="План_продаж_13"/>
      <sheetName val="свыше_100тыс_долл_6"/>
      <sheetName val="ж_а_м_и5"/>
      <sheetName val="Analysis_of_Interest5"/>
      <sheetName val="Фориш_20035"/>
      <sheetName val="Импорт_2000-20025"/>
      <sheetName val="уюшмага10,09_холатига5"/>
      <sheetName val="Лист1_(2)5"/>
      <sheetName val="Карз__5-10_млн_гача5"/>
      <sheetName val="Карз_10_млн_дан_юқори5"/>
      <sheetName val="Кўрик_3_ойдан_ортик5"/>
      <sheetName val="Тўлов_3_ойдан_ортик_5"/>
      <sheetName val="Data_input4"/>
      <sheetName val="План_пр-ва_14"/>
      <sheetName val="План_продаж_14"/>
      <sheetName val=""/>
      <sheetName val="СВОД_70"/>
      <sheetName val="СВОД_71"/>
      <sheetName val="СВОД_72"/>
      <sheetName val="СВОД_73"/>
      <sheetName val="СВОД_74"/>
      <sheetName val="СВОД_51"/>
      <sheetName val="ЛОК_70"/>
      <sheetName val="ЛОК_71"/>
      <sheetName val="ЛОК_72"/>
      <sheetName val="ЛОК_73"/>
      <sheetName val="ЛОК_74"/>
      <sheetName val="OS"/>
      <sheetName val="#ССЫЛКА"/>
      <sheetName val="Общая"/>
      <sheetName val="Ер Ресурс"/>
      <sheetName val="BRAKE"/>
      <sheetName val="физ.тон"/>
      <sheetName val="Ж-1"/>
      <sheetName val="Лист1"/>
      <sheetName val="свыше_100тыс_долл_7"/>
      <sheetName val="ж_а_м_и6"/>
      <sheetName val="Analysis_of_Interest6"/>
      <sheetName val="Фориш_20036"/>
      <sheetName val="Импорт_2000-20026"/>
      <sheetName val="уюшмага10,09_холатига6"/>
      <sheetName val="Лист1_(2)6"/>
      <sheetName val="Карз__5-10_млн_гача6"/>
      <sheetName val="Карз_10_млн_дан_юқори6"/>
      <sheetName val="Кўрик_3_ойдан_ортик6"/>
      <sheetName val="Тўлов_3_ойдан_ортик_6"/>
      <sheetName val="Data_input5"/>
      <sheetName val="План_пр-ва_15"/>
      <sheetName val="План_продаж_15"/>
      <sheetName val="2_илова"/>
      <sheetName val="Жиззах_янги_раз"/>
      <sheetName val="для_сравнения_стар"/>
      <sheetName val="табли_4_местний_совет"/>
      <sheetName val="б_6-и"/>
      <sheetName val="Ер_Ресурс"/>
      <sheetName val="свыше_100тыс_долл_8"/>
      <sheetName val="ж_а_м_и7"/>
      <sheetName val="Analysis_of_Interest7"/>
      <sheetName val="Фориш_20037"/>
      <sheetName val="Импорт_2000-20027"/>
      <sheetName val="уюшмага10,09_холатига7"/>
      <sheetName val="Лист1_(2)7"/>
      <sheetName val="Карз__5-10_млн_гача7"/>
      <sheetName val="Карз_10_млн_дан_юқори7"/>
      <sheetName val="Кўрик_3_ойдан_ортик7"/>
      <sheetName val="Тўлов_3_ойдан_ортик_7"/>
      <sheetName val="Data_input6"/>
      <sheetName val="План_пр-ва_16"/>
      <sheetName val="План_продаж_16"/>
      <sheetName val="2_илова1"/>
      <sheetName val="Жиззах_янги_раз1"/>
      <sheetName val="для_сравнения_стар1"/>
      <sheetName val="табли_4_местний_совет1"/>
      <sheetName val="б_6-и1"/>
      <sheetName val="Ер_Ресурс1"/>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
          <cell r="B1">
            <v>0</v>
          </cell>
        </row>
      </sheetData>
      <sheetData sheetId="33">
        <row r="1">
          <cell r="B1">
            <v>0</v>
          </cell>
        </row>
      </sheetData>
      <sheetData sheetId="34">
        <row r="1">
          <cell r="B1">
            <v>0</v>
          </cell>
        </row>
      </sheetData>
      <sheetData sheetId="35">
        <row r="1">
          <cell r="B1">
            <v>0</v>
          </cell>
        </row>
      </sheetData>
      <sheetData sheetId="36" refreshError="1"/>
      <sheetData sheetId="37">
        <row r="1">
          <cell r="B1">
            <v>0</v>
          </cell>
        </row>
      </sheetData>
      <sheetData sheetId="38">
        <row r="1">
          <cell r="B1">
            <v>0</v>
          </cell>
        </row>
      </sheetData>
      <sheetData sheetId="39">
        <row r="1">
          <cell r="B1">
            <v>0</v>
          </cell>
        </row>
      </sheetData>
      <sheetData sheetId="40">
        <row r="1">
          <cell r="B1">
            <v>0</v>
          </cell>
        </row>
      </sheetData>
      <sheetData sheetId="41">
        <row r="1">
          <cell r="B1">
            <v>0</v>
          </cell>
        </row>
      </sheetData>
      <sheetData sheetId="42">
        <row r="1">
          <cell r="B1">
            <v>0</v>
          </cell>
        </row>
      </sheetData>
      <sheetData sheetId="43">
        <row r="1">
          <cell r="B1">
            <v>0</v>
          </cell>
        </row>
      </sheetData>
      <sheetData sheetId="44">
        <row r="1">
          <cell r="B1">
            <v>0</v>
          </cell>
        </row>
      </sheetData>
      <sheetData sheetId="45">
        <row r="1">
          <cell r="B1">
            <v>0</v>
          </cell>
        </row>
      </sheetData>
      <sheetData sheetId="46">
        <row r="1">
          <cell r="B1">
            <v>0</v>
          </cell>
        </row>
      </sheetData>
      <sheetData sheetId="47" refreshError="1"/>
      <sheetData sheetId="48" refreshError="1"/>
      <sheetData sheetId="49" refreshError="1"/>
      <sheetData sheetId="50">
        <row r="1">
          <cell r="B1">
            <v>0</v>
          </cell>
        </row>
      </sheetData>
      <sheetData sheetId="51">
        <row r="1">
          <cell r="B1">
            <v>0</v>
          </cell>
        </row>
      </sheetData>
      <sheetData sheetId="52">
        <row r="1">
          <cell r="B1">
            <v>0</v>
          </cell>
        </row>
      </sheetData>
      <sheetData sheetId="53">
        <row r="1">
          <cell r="B1">
            <v>0</v>
          </cell>
        </row>
      </sheetData>
      <sheetData sheetId="54" refreshError="1"/>
      <sheetData sheetId="55">
        <row r="1">
          <cell r="B1">
            <v>0</v>
          </cell>
        </row>
      </sheetData>
      <sheetData sheetId="56"/>
      <sheetData sheetId="57">
        <row r="1">
          <cell r="B1">
            <v>0</v>
          </cell>
        </row>
      </sheetData>
      <sheetData sheetId="58" refreshError="1"/>
      <sheetData sheetId="59" refreshError="1"/>
      <sheetData sheetId="60" refreshError="1"/>
      <sheetData sheetId="61">
        <row r="1">
          <cell r="B1">
            <v>0</v>
          </cell>
        </row>
      </sheetData>
      <sheetData sheetId="62">
        <row r="1">
          <cell r="B1">
            <v>0</v>
          </cell>
        </row>
      </sheetData>
      <sheetData sheetId="63">
        <row r="1">
          <cell r="B1">
            <v>0</v>
          </cell>
        </row>
      </sheetData>
      <sheetData sheetId="64">
        <row r="1">
          <cell r="B1">
            <v>0</v>
          </cell>
        </row>
      </sheetData>
      <sheetData sheetId="65">
        <row r="1">
          <cell r="B1">
            <v>0</v>
          </cell>
        </row>
      </sheetData>
      <sheetData sheetId="66" refreshError="1"/>
      <sheetData sheetId="67" refreshError="1"/>
      <sheetData sheetId="68">
        <row r="1">
          <cell r="B1">
            <v>0</v>
          </cell>
        </row>
      </sheetData>
      <sheetData sheetId="69">
        <row r="1">
          <cell r="B1">
            <v>0</v>
          </cell>
        </row>
      </sheetData>
      <sheetData sheetId="70">
        <row r="1">
          <cell r="B1">
            <v>0</v>
          </cell>
        </row>
      </sheetData>
      <sheetData sheetId="71" refreshError="1"/>
      <sheetData sheetId="72">
        <row r="1">
          <cell r="B1">
            <v>0</v>
          </cell>
        </row>
      </sheetData>
      <sheetData sheetId="73">
        <row r="1">
          <cell r="B1">
            <v>0</v>
          </cell>
        </row>
      </sheetData>
      <sheetData sheetId="74">
        <row r="1">
          <cell r="B1">
            <v>0</v>
          </cell>
        </row>
      </sheetData>
      <sheetData sheetId="75">
        <row r="1">
          <cell r="B1">
            <v>0</v>
          </cell>
        </row>
      </sheetData>
      <sheetData sheetId="76" refreshError="1"/>
      <sheetData sheetId="77" refreshError="1"/>
      <sheetData sheetId="78" refreshError="1"/>
      <sheetData sheetId="79">
        <row r="1">
          <cell r="B1">
            <v>0</v>
          </cell>
        </row>
      </sheetData>
      <sheetData sheetId="80" refreshError="1"/>
      <sheetData sheetId="81" refreshError="1"/>
      <sheetData sheetId="82" refreshError="1"/>
      <sheetData sheetId="83">
        <row r="1">
          <cell r="B1">
            <v>0</v>
          </cell>
        </row>
      </sheetData>
      <sheetData sheetId="84">
        <row r="1">
          <cell r="B1">
            <v>0</v>
          </cell>
        </row>
      </sheetData>
      <sheetData sheetId="85">
        <row r="1">
          <cell r="B1">
            <v>0</v>
          </cell>
        </row>
      </sheetData>
      <sheetData sheetId="86">
        <row r="1">
          <cell r="B1">
            <v>0</v>
          </cell>
        </row>
      </sheetData>
      <sheetData sheetId="87">
        <row r="1">
          <cell r="B1">
            <v>0</v>
          </cell>
        </row>
      </sheetData>
      <sheetData sheetId="88">
        <row r="1">
          <cell r="B1">
            <v>0</v>
          </cell>
        </row>
      </sheetData>
      <sheetData sheetId="89">
        <row r="1">
          <cell r="B1">
            <v>0</v>
          </cell>
        </row>
      </sheetData>
      <sheetData sheetId="90">
        <row r="1">
          <cell r="B1">
            <v>0</v>
          </cell>
        </row>
      </sheetData>
      <sheetData sheetId="91">
        <row r="1">
          <cell r="B1">
            <v>0</v>
          </cell>
        </row>
      </sheetData>
      <sheetData sheetId="92">
        <row r="1">
          <cell r="B1">
            <v>0</v>
          </cell>
        </row>
      </sheetData>
      <sheetData sheetId="93">
        <row r="1">
          <cell r="B1">
            <v>0</v>
          </cell>
        </row>
      </sheetData>
      <sheetData sheetId="94">
        <row r="1">
          <cell r="B1">
            <v>0</v>
          </cell>
        </row>
      </sheetData>
      <sheetData sheetId="95">
        <row r="1">
          <cell r="B1">
            <v>0</v>
          </cell>
        </row>
      </sheetData>
      <sheetData sheetId="96">
        <row r="1">
          <cell r="B1">
            <v>0</v>
          </cell>
        </row>
      </sheetData>
      <sheetData sheetId="97">
        <row r="1">
          <cell r="B1">
            <v>0</v>
          </cell>
        </row>
      </sheetData>
      <sheetData sheetId="98">
        <row r="1">
          <cell r="B1">
            <v>0</v>
          </cell>
        </row>
      </sheetData>
      <sheetData sheetId="99">
        <row r="1">
          <cell r="B1">
            <v>0</v>
          </cell>
        </row>
      </sheetData>
      <sheetData sheetId="100">
        <row r="1">
          <cell r="B1">
            <v>0</v>
          </cell>
        </row>
      </sheetData>
      <sheetData sheetId="101">
        <row r="1">
          <cell r="B1">
            <v>0</v>
          </cell>
        </row>
      </sheetData>
      <sheetData sheetId="102">
        <row r="1">
          <cell r="B1">
            <v>0</v>
          </cell>
        </row>
      </sheetData>
      <sheetData sheetId="103">
        <row r="1">
          <cell r="B1">
            <v>0</v>
          </cell>
        </row>
      </sheetData>
      <sheetData sheetId="104">
        <row r="1">
          <cell r="B1">
            <v>0</v>
          </cell>
        </row>
      </sheetData>
      <sheetData sheetId="105">
        <row r="1">
          <cell r="B1">
            <v>0</v>
          </cell>
        </row>
      </sheetData>
      <sheetData sheetId="106">
        <row r="1">
          <cell r="B1">
            <v>0</v>
          </cell>
        </row>
      </sheetData>
      <sheetData sheetId="107">
        <row r="1">
          <cell r="B1">
            <v>0</v>
          </cell>
        </row>
      </sheetData>
      <sheetData sheetId="108">
        <row r="1">
          <cell r="B1">
            <v>0</v>
          </cell>
        </row>
      </sheetData>
      <sheetData sheetId="109">
        <row r="1">
          <cell r="B1">
            <v>0</v>
          </cell>
        </row>
      </sheetData>
      <sheetData sheetId="110">
        <row r="1">
          <cell r="B1">
            <v>0</v>
          </cell>
        </row>
      </sheetData>
      <sheetData sheetId="111">
        <row r="1">
          <cell r="B1">
            <v>0</v>
          </cell>
        </row>
      </sheetData>
      <sheetData sheetId="112">
        <row r="1">
          <cell r="B1">
            <v>0</v>
          </cell>
        </row>
      </sheetData>
      <sheetData sheetId="113">
        <row r="1">
          <cell r="B1">
            <v>0</v>
          </cell>
        </row>
      </sheetData>
      <sheetData sheetId="114">
        <row r="1">
          <cell r="B1">
            <v>0</v>
          </cell>
        </row>
      </sheetData>
      <sheetData sheetId="115">
        <row r="1">
          <cell r="B1">
            <v>0</v>
          </cell>
        </row>
      </sheetData>
      <sheetData sheetId="116">
        <row r="1">
          <cell r="B1">
            <v>0</v>
          </cell>
        </row>
      </sheetData>
      <sheetData sheetId="117">
        <row r="1">
          <cell r="B1">
            <v>0</v>
          </cell>
        </row>
      </sheetData>
      <sheetData sheetId="118">
        <row r="1">
          <cell r="B1">
            <v>0</v>
          </cell>
        </row>
      </sheetData>
      <sheetData sheetId="119">
        <row r="1">
          <cell r="B1">
            <v>0</v>
          </cell>
        </row>
      </sheetData>
      <sheetData sheetId="120">
        <row r="1">
          <cell r="B1">
            <v>0</v>
          </cell>
        </row>
      </sheetData>
      <sheetData sheetId="121">
        <row r="1">
          <cell r="B1">
            <v>0</v>
          </cell>
        </row>
      </sheetData>
      <sheetData sheetId="122">
        <row r="1">
          <cell r="B1">
            <v>0</v>
          </cell>
        </row>
      </sheetData>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оборот"/>
      <sheetName val="реестр"/>
      <sheetName val="данные"/>
      <sheetName val="программа"/>
      <sheetName val="Олувчи"/>
      <sheetName val="Платёжка"/>
      <sheetName val="Банклар"/>
      <sheetName val="Тўловчи"/>
      <sheetName val="Банк"/>
      <sheetName val="Жиззах янги раз"/>
      <sheetName val="сана"/>
      <sheetName val="277"/>
      <sheetName val="Analysis of Interest"/>
      <sheetName val="Tit"/>
      <sheetName val="Results"/>
      <sheetName val="Жиззах_янги_раз"/>
      <sheetName val="Analysis_of_Interest"/>
    </sheetNames>
    <sheetDataSet>
      <sheetData sheetId="0" refreshError="1">
        <row r="1">
          <cell r="D1">
            <v>2001</v>
          </cell>
          <cell r="E1">
            <v>4</v>
          </cell>
        </row>
        <row r="5">
          <cell r="A5" t="str">
            <v>максади</v>
          </cell>
          <cell r="B5" t="str">
            <v>(Все)</v>
          </cell>
        </row>
        <row r="6">
          <cell r="A6" t="str">
            <v xml:space="preserve">№ </v>
          </cell>
          <cell r="B6" t="str">
            <v>(Все)</v>
          </cell>
        </row>
        <row r="7">
          <cell r="A7" t="str">
            <v>с/счёт</v>
          </cell>
          <cell r="B7" t="str">
            <v>(Все)</v>
          </cell>
        </row>
        <row r="9">
          <cell r="A9" t="str">
            <v>оборот</v>
          </cell>
        </row>
        <row r="10">
          <cell r="A10" t="str">
            <v>операция</v>
          </cell>
          <cell r="B10" t="str">
            <v>Пор№</v>
          </cell>
        </row>
        <row r="11">
          <cell r="A11" t="str">
            <v>кирим</v>
          </cell>
          <cell r="B11">
            <v>0</v>
          </cell>
        </row>
        <row r="12">
          <cell r="A12" t="str">
            <v>кирим Итог</v>
          </cell>
        </row>
        <row r="13">
          <cell r="A13" t="str">
            <v>чиким</v>
          </cell>
          <cell r="B13">
            <v>201</v>
          </cell>
        </row>
        <row r="14">
          <cell r="B14">
            <v>202</v>
          </cell>
        </row>
        <row r="15">
          <cell r="B15">
            <v>203</v>
          </cell>
        </row>
        <row r="16">
          <cell r="B16">
            <v>204</v>
          </cell>
        </row>
        <row r="17">
          <cell r="B17">
            <v>205</v>
          </cell>
        </row>
        <row r="18">
          <cell r="B18">
            <v>206</v>
          </cell>
        </row>
        <row r="19">
          <cell r="B19">
            <v>207</v>
          </cell>
        </row>
        <row r="20">
          <cell r="B20">
            <v>208</v>
          </cell>
        </row>
        <row r="21">
          <cell r="B21">
            <v>209</v>
          </cell>
        </row>
        <row r="22">
          <cell r="B22">
            <v>210</v>
          </cell>
        </row>
        <row r="23">
          <cell r="B23">
            <v>211</v>
          </cell>
        </row>
        <row r="24">
          <cell r="B24">
            <v>212</v>
          </cell>
        </row>
        <row r="25">
          <cell r="B25">
            <v>213</v>
          </cell>
        </row>
        <row r="26">
          <cell r="B26">
            <v>214</v>
          </cell>
        </row>
        <row r="27">
          <cell r="B27">
            <v>215</v>
          </cell>
        </row>
        <row r="28">
          <cell r="B28">
            <v>216</v>
          </cell>
        </row>
        <row r="29">
          <cell r="B29">
            <v>217</v>
          </cell>
        </row>
        <row r="30">
          <cell r="B30">
            <v>218</v>
          </cell>
        </row>
        <row r="31">
          <cell r="B31">
            <v>219</v>
          </cell>
        </row>
        <row r="32">
          <cell r="B32">
            <v>220</v>
          </cell>
        </row>
        <row r="33">
          <cell r="B33">
            <v>221</v>
          </cell>
        </row>
        <row r="34">
          <cell r="B34">
            <v>222</v>
          </cell>
        </row>
        <row r="35">
          <cell r="B35">
            <v>223</v>
          </cell>
        </row>
        <row r="36">
          <cell r="B36">
            <v>224</v>
          </cell>
        </row>
        <row r="37">
          <cell r="B37">
            <v>225</v>
          </cell>
        </row>
        <row r="38">
          <cell r="B38">
            <v>226</v>
          </cell>
        </row>
        <row r="39">
          <cell r="B39">
            <v>227</v>
          </cell>
        </row>
        <row r="40">
          <cell r="B40">
            <v>228</v>
          </cell>
        </row>
        <row r="41">
          <cell r="B41">
            <v>229</v>
          </cell>
        </row>
        <row r="42">
          <cell r="B42">
            <v>230</v>
          </cell>
        </row>
        <row r="43">
          <cell r="B43">
            <v>231</v>
          </cell>
        </row>
        <row r="44">
          <cell r="B44">
            <v>232</v>
          </cell>
        </row>
        <row r="45">
          <cell r="B45">
            <v>233</v>
          </cell>
        </row>
        <row r="46">
          <cell r="B46">
            <v>234</v>
          </cell>
        </row>
        <row r="47">
          <cell r="B47">
            <v>235</v>
          </cell>
        </row>
        <row r="48">
          <cell r="B48">
            <v>236</v>
          </cell>
        </row>
        <row r="49">
          <cell r="B49">
            <v>237</v>
          </cell>
        </row>
        <row r="50">
          <cell r="B50">
            <v>238</v>
          </cell>
        </row>
        <row r="51">
          <cell r="B51">
            <v>239</v>
          </cell>
        </row>
        <row r="52">
          <cell r="B52">
            <v>240</v>
          </cell>
        </row>
        <row r="53">
          <cell r="B53">
            <v>241</v>
          </cell>
        </row>
        <row r="54">
          <cell r="B54">
            <v>242</v>
          </cell>
        </row>
        <row r="55">
          <cell r="B55">
            <v>243</v>
          </cell>
        </row>
        <row r="56">
          <cell r="B56">
            <v>244</v>
          </cell>
        </row>
        <row r="57">
          <cell r="B57">
            <v>245</v>
          </cell>
        </row>
        <row r="58">
          <cell r="B58">
            <v>246</v>
          </cell>
        </row>
        <row r="59">
          <cell r="B59">
            <v>247</v>
          </cell>
        </row>
        <row r="60">
          <cell r="B60">
            <v>248</v>
          </cell>
        </row>
        <row r="61">
          <cell r="B61">
            <v>249</v>
          </cell>
        </row>
        <row r="62">
          <cell r="B62">
            <v>250</v>
          </cell>
        </row>
        <row r="63">
          <cell r="B63">
            <v>251</v>
          </cell>
        </row>
        <row r="64">
          <cell r="B64">
            <v>252</v>
          </cell>
        </row>
        <row r="65">
          <cell r="B65">
            <v>253</v>
          </cell>
        </row>
        <row r="66">
          <cell r="B66">
            <v>254</v>
          </cell>
        </row>
        <row r="67">
          <cell r="B67">
            <v>255</v>
          </cell>
        </row>
        <row r="68">
          <cell r="B68">
            <v>256</v>
          </cell>
        </row>
        <row r="69">
          <cell r="B69">
            <v>257</v>
          </cell>
        </row>
        <row r="70">
          <cell r="B70">
            <v>258</v>
          </cell>
        </row>
        <row r="71">
          <cell r="B71">
            <v>259</v>
          </cell>
        </row>
        <row r="72">
          <cell r="B72">
            <v>260</v>
          </cell>
        </row>
        <row r="73">
          <cell r="B73">
            <v>261</v>
          </cell>
        </row>
        <row r="74">
          <cell r="B74">
            <v>262</v>
          </cell>
        </row>
        <row r="75">
          <cell r="B75">
            <v>263</v>
          </cell>
        </row>
        <row r="76">
          <cell r="B76">
            <v>264</v>
          </cell>
        </row>
        <row r="77">
          <cell r="B77">
            <v>265</v>
          </cell>
        </row>
        <row r="78">
          <cell r="B78">
            <v>266</v>
          </cell>
        </row>
        <row r="79">
          <cell r="B79">
            <v>267</v>
          </cell>
        </row>
        <row r="80">
          <cell r="B80">
            <v>268</v>
          </cell>
        </row>
        <row r="81">
          <cell r="B81">
            <v>269</v>
          </cell>
        </row>
        <row r="82">
          <cell r="B82">
            <v>270</v>
          </cell>
        </row>
        <row r="83">
          <cell r="B83">
            <v>271</v>
          </cell>
        </row>
        <row r="84">
          <cell r="B84">
            <v>272</v>
          </cell>
        </row>
        <row r="85">
          <cell r="B85">
            <v>273</v>
          </cell>
        </row>
        <row r="86">
          <cell r="B86">
            <v>274</v>
          </cell>
        </row>
        <row r="87">
          <cell r="B87">
            <v>275</v>
          </cell>
        </row>
        <row r="88">
          <cell r="B88">
            <v>276</v>
          </cell>
        </row>
        <row r="89">
          <cell r="B89">
            <v>277</v>
          </cell>
        </row>
        <row r="90">
          <cell r="B90">
            <v>278</v>
          </cell>
        </row>
        <row r="91">
          <cell r="B91">
            <v>279</v>
          </cell>
        </row>
        <row r="92">
          <cell r="B92">
            <v>280</v>
          </cell>
        </row>
        <row r="93">
          <cell r="B93">
            <v>281</v>
          </cell>
        </row>
        <row r="94">
          <cell r="B94">
            <v>282</v>
          </cell>
        </row>
        <row r="95">
          <cell r="B95">
            <v>283</v>
          </cell>
        </row>
        <row r="96">
          <cell r="B96">
            <v>284</v>
          </cell>
        </row>
        <row r="97">
          <cell r="B97">
            <v>285</v>
          </cell>
        </row>
        <row r="98">
          <cell r="B98">
            <v>286</v>
          </cell>
        </row>
        <row r="99">
          <cell r="B99">
            <v>287</v>
          </cell>
        </row>
        <row r="100">
          <cell r="B100">
            <v>288</v>
          </cell>
        </row>
        <row r="101">
          <cell r="B101">
            <v>289</v>
          </cell>
        </row>
        <row r="102">
          <cell r="B102">
            <v>290</v>
          </cell>
        </row>
        <row r="103">
          <cell r="B103">
            <v>291</v>
          </cell>
        </row>
        <row r="104">
          <cell r="B104">
            <v>292</v>
          </cell>
        </row>
        <row r="105">
          <cell r="B105">
            <v>293</v>
          </cell>
        </row>
        <row r="106">
          <cell r="B106">
            <v>294</v>
          </cell>
        </row>
        <row r="107">
          <cell r="B107">
            <v>295</v>
          </cell>
        </row>
        <row r="108">
          <cell r="B108">
            <v>296</v>
          </cell>
        </row>
        <row r="109">
          <cell r="B109">
            <v>297</v>
          </cell>
        </row>
        <row r="110">
          <cell r="B110">
            <v>298</v>
          </cell>
        </row>
        <row r="111">
          <cell r="B111">
            <v>299</v>
          </cell>
        </row>
        <row r="112">
          <cell r="B112">
            <v>300</v>
          </cell>
        </row>
        <row r="113">
          <cell r="B113">
            <v>301</v>
          </cell>
        </row>
        <row r="114">
          <cell r="B114">
            <v>302</v>
          </cell>
        </row>
        <row r="115">
          <cell r="B115">
            <v>303</v>
          </cell>
        </row>
        <row r="116">
          <cell r="B116">
            <v>304</v>
          </cell>
        </row>
        <row r="117">
          <cell r="B117">
            <v>305</v>
          </cell>
        </row>
        <row r="118">
          <cell r="B118">
            <v>306</v>
          </cell>
        </row>
        <row r="119">
          <cell r="B119">
            <v>307</v>
          </cell>
        </row>
        <row r="120">
          <cell r="B120">
            <v>308</v>
          </cell>
        </row>
        <row r="121">
          <cell r="B121">
            <v>309</v>
          </cell>
        </row>
        <row r="122">
          <cell r="B122">
            <v>310</v>
          </cell>
        </row>
        <row r="123">
          <cell r="B123">
            <v>311</v>
          </cell>
        </row>
        <row r="124">
          <cell r="B124">
            <v>312</v>
          </cell>
        </row>
        <row r="125">
          <cell r="B125">
            <v>313</v>
          </cell>
        </row>
        <row r="126">
          <cell r="B126">
            <v>314</v>
          </cell>
        </row>
        <row r="127">
          <cell r="B127">
            <v>315</v>
          </cell>
        </row>
        <row r="128">
          <cell r="B128">
            <v>316</v>
          </cell>
        </row>
        <row r="129">
          <cell r="B129">
            <v>317</v>
          </cell>
        </row>
        <row r="130">
          <cell r="B130">
            <v>318</v>
          </cell>
        </row>
        <row r="131">
          <cell r="B131">
            <v>319</v>
          </cell>
        </row>
        <row r="132">
          <cell r="B132">
            <v>320</v>
          </cell>
        </row>
        <row r="133">
          <cell r="B133">
            <v>321</v>
          </cell>
        </row>
        <row r="134">
          <cell r="B134">
            <v>322</v>
          </cell>
        </row>
        <row r="135">
          <cell r="B135">
            <v>323</v>
          </cell>
        </row>
        <row r="136">
          <cell r="B136">
            <v>324</v>
          </cell>
        </row>
        <row r="137">
          <cell r="B137">
            <v>325</v>
          </cell>
        </row>
        <row r="138">
          <cell r="B138">
            <v>326</v>
          </cell>
        </row>
        <row r="139">
          <cell r="B139">
            <v>327</v>
          </cell>
        </row>
        <row r="140">
          <cell r="B140">
            <v>328</v>
          </cell>
        </row>
        <row r="141">
          <cell r="B141">
            <v>329</v>
          </cell>
        </row>
        <row r="142">
          <cell r="B142">
            <v>330</v>
          </cell>
        </row>
        <row r="143">
          <cell r="B143">
            <v>331</v>
          </cell>
        </row>
        <row r="144">
          <cell r="B144">
            <v>332</v>
          </cell>
        </row>
        <row r="145">
          <cell r="B145">
            <v>333</v>
          </cell>
        </row>
        <row r="146">
          <cell r="B146">
            <v>334</v>
          </cell>
        </row>
        <row r="147">
          <cell r="B147">
            <v>335</v>
          </cell>
        </row>
        <row r="148">
          <cell r="B148">
            <v>336</v>
          </cell>
        </row>
        <row r="149">
          <cell r="B149">
            <v>337</v>
          </cell>
        </row>
        <row r="150">
          <cell r="B150">
            <v>338</v>
          </cell>
        </row>
        <row r="151">
          <cell r="B151">
            <v>339</v>
          </cell>
        </row>
        <row r="152">
          <cell r="B152">
            <v>340</v>
          </cell>
        </row>
        <row r="153">
          <cell r="B153">
            <v>341</v>
          </cell>
        </row>
        <row r="154">
          <cell r="B154">
            <v>342</v>
          </cell>
        </row>
        <row r="155">
          <cell r="B155">
            <v>343</v>
          </cell>
        </row>
        <row r="156">
          <cell r="B156">
            <v>344</v>
          </cell>
        </row>
        <row r="157">
          <cell r="B157">
            <v>345</v>
          </cell>
        </row>
        <row r="158">
          <cell r="B158">
            <v>346</v>
          </cell>
        </row>
        <row r="159">
          <cell r="B159">
            <v>347</v>
          </cell>
        </row>
        <row r="160">
          <cell r="B160">
            <v>348</v>
          </cell>
        </row>
        <row r="161">
          <cell r="B161">
            <v>349</v>
          </cell>
        </row>
        <row r="162">
          <cell r="B162">
            <v>350</v>
          </cell>
        </row>
        <row r="163">
          <cell r="B163">
            <v>351</v>
          </cell>
        </row>
        <row r="164">
          <cell r="B164">
            <v>352</v>
          </cell>
        </row>
        <row r="165">
          <cell r="B165">
            <v>353</v>
          </cell>
        </row>
        <row r="166">
          <cell r="B166">
            <v>354</v>
          </cell>
        </row>
        <row r="167">
          <cell r="B167">
            <v>355</v>
          </cell>
        </row>
        <row r="168">
          <cell r="B168">
            <v>356</v>
          </cell>
        </row>
        <row r="169">
          <cell r="B169">
            <v>357</v>
          </cell>
        </row>
        <row r="170">
          <cell r="B170">
            <v>358</v>
          </cell>
        </row>
        <row r="171">
          <cell r="B171">
            <v>359</v>
          </cell>
        </row>
        <row r="172">
          <cell r="B172">
            <v>360</v>
          </cell>
        </row>
        <row r="173">
          <cell r="B173">
            <v>361</v>
          </cell>
        </row>
        <row r="174">
          <cell r="B174">
            <v>362</v>
          </cell>
        </row>
        <row r="175">
          <cell r="B175">
            <v>363</v>
          </cell>
        </row>
        <row r="176">
          <cell r="B176">
            <v>364</v>
          </cell>
        </row>
        <row r="177">
          <cell r="B177">
            <v>365</v>
          </cell>
        </row>
        <row r="178">
          <cell r="B178">
            <v>366</v>
          </cell>
        </row>
        <row r="179">
          <cell r="B179">
            <v>367</v>
          </cell>
        </row>
        <row r="180">
          <cell r="B180">
            <v>368</v>
          </cell>
        </row>
        <row r="181">
          <cell r="B181">
            <v>369</v>
          </cell>
        </row>
        <row r="182">
          <cell r="B182">
            <v>370</v>
          </cell>
        </row>
        <row r="183">
          <cell r="B183">
            <v>371</v>
          </cell>
        </row>
        <row r="184">
          <cell r="B184">
            <v>372</v>
          </cell>
        </row>
        <row r="185">
          <cell r="B185">
            <v>373</v>
          </cell>
        </row>
        <row r="186">
          <cell r="B186">
            <v>374</v>
          </cell>
        </row>
        <row r="187">
          <cell r="B187">
            <v>376</v>
          </cell>
        </row>
        <row r="188">
          <cell r="B188">
            <v>377</v>
          </cell>
        </row>
        <row r="189">
          <cell r="B189">
            <v>378</v>
          </cell>
        </row>
        <row r="190">
          <cell r="B190">
            <v>379</v>
          </cell>
        </row>
        <row r="191">
          <cell r="B191">
            <v>380</v>
          </cell>
        </row>
        <row r="192">
          <cell r="B192">
            <v>381</v>
          </cell>
        </row>
        <row r="193">
          <cell r="B193">
            <v>382</v>
          </cell>
        </row>
        <row r="194">
          <cell r="B194">
            <v>383</v>
          </cell>
        </row>
        <row r="195">
          <cell r="B195">
            <v>384</v>
          </cell>
        </row>
        <row r="196">
          <cell r="B196">
            <v>385</v>
          </cell>
        </row>
        <row r="197">
          <cell r="B197">
            <v>386</v>
          </cell>
        </row>
        <row r="198">
          <cell r="B198">
            <v>387</v>
          </cell>
        </row>
        <row r="199">
          <cell r="B199">
            <v>388</v>
          </cell>
        </row>
        <row r="200">
          <cell r="B200">
            <v>389</v>
          </cell>
        </row>
        <row r="201">
          <cell r="B201">
            <v>390</v>
          </cell>
        </row>
        <row r="202">
          <cell r="B202">
            <v>391</v>
          </cell>
        </row>
        <row r="203">
          <cell r="B203">
            <v>392</v>
          </cell>
        </row>
        <row r="204">
          <cell r="B204">
            <v>393</v>
          </cell>
        </row>
        <row r="205">
          <cell r="B205">
            <v>394</v>
          </cell>
        </row>
        <row r="206">
          <cell r="B206">
            <v>395</v>
          </cell>
        </row>
        <row r="207">
          <cell r="B207">
            <v>396</v>
          </cell>
        </row>
        <row r="208">
          <cell r="B208">
            <v>397</v>
          </cell>
        </row>
        <row r="209">
          <cell r="B209">
            <v>398</v>
          </cell>
        </row>
        <row r="210">
          <cell r="B210">
            <v>399</v>
          </cell>
        </row>
        <row r="211">
          <cell r="B211">
            <v>400</v>
          </cell>
        </row>
        <row r="212">
          <cell r="B212">
            <v>401</v>
          </cell>
        </row>
        <row r="213">
          <cell r="B213">
            <v>402</v>
          </cell>
        </row>
        <row r="214">
          <cell r="B214">
            <v>403</v>
          </cell>
        </row>
        <row r="215">
          <cell r="B215">
            <v>404</v>
          </cell>
        </row>
        <row r="216">
          <cell r="B216">
            <v>405</v>
          </cell>
        </row>
        <row r="217">
          <cell r="B217">
            <v>406</v>
          </cell>
        </row>
        <row r="218">
          <cell r="B218">
            <v>407</v>
          </cell>
        </row>
        <row r="219">
          <cell r="B219">
            <v>408</v>
          </cell>
        </row>
        <row r="220">
          <cell r="B220">
            <v>409</v>
          </cell>
        </row>
        <row r="221">
          <cell r="B221">
            <v>410</v>
          </cell>
        </row>
        <row r="222">
          <cell r="B222">
            <v>411</v>
          </cell>
        </row>
        <row r="223">
          <cell r="B223">
            <v>412</v>
          </cell>
        </row>
        <row r="224">
          <cell r="B224">
            <v>413</v>
          </cell>
        </row>
        <row r="225">
          <cell r="B225">
            <v>414</v>
          </cell>
        </row>
        <row r="226">
          <cell r="B226">
            <v>415</v>
          </cell>
        </row>
        <row r="227">
          <cell r="B227">
            <v>416</v>
          </cell>
        </row>
        <row r="228">
          <cell r="B228">
            <v>417</v>
          </cell>
        </row>
        <row r="229">
          <cell r="B229">
            <v>418</v>
          </cell>
        </row>
        <row r="230">
          <cell r="B230">
            <v>419</v>
          </cell>
        </row>
        <row r="231">
          <cell r="B231">
            <v>420</v>
          </cell>
        </row>
        <row r="232">
          <cell r="B232">
            <v>421</v>
          </cell>
        </row>
        <row r="233">
          <cell r="B233">
            <v>422</v>
          </cell>
        </row>
        <row r="234">
          <cell r="B234">
            <v>423</v>
          </cell>
        </row>
        <row r="235">
          <cell r="B235">
            <v>424</v>
          </cell>
        </row>
        <row r="236">
          <cell r="B236">
            <v>425</v>
          </cell>
        </row>
        <row r="237">
          <cell r="B237">
            <v>426</v>
          </cell>
        </row>
        <row r="238">
          <cell r="B238">
            <v>427</v>
          </cell>
        </row>
        <row r="239">
          <cell r="B239">
            <v>428</v>
          </cell>
        </row>
        <row r="240">
          <cell r="B240">
            <v>429</v>
          </cell>
        </row>
        <row r="241">
          <cell r="B241">
            <v>430</v>
          </cell>
        </row>
        <row r="242">
          <cell r="B242">
            <v>431</v>
          </cell>
        </row>
        <row r="243">
          <cell r="B243">
            <v>432</v>
          </cell>
        </row>
        <row r="244">
          <cell r="B244">
            <v>433</v>
          </cell>
        </row>
        <row r="245">
          <cell r="B245">
            <v>434</v>
          </cell>
        </row>
        <row r="246">
          <cell r="B246">
            <v>435</v>
          </cell>
        </row>
        <row r="247">
          <cell r="B247">
            <v>436</v>
          </cell>
        </row>
        <row r="248">
          <cell r="B248">
            <v>437</v>
          </cell>
        </row>
        <row r="249">
          <cell r="B249">
            <v>438</v>
          </cell>
        </row>
        <row r="250">
          <cell r="B250">
            <v>439</v>
          </cell>
        </row>
        <row r="251">
          <cell r="B251">
            <v>440</v>
          </cell>
        </row>
        <row r="252">
          <cell r="B252">
            <v>441</v>
          </cell>
        </row>
        <row r="253">
          <cell r="B253">
            <v>442</v>
          </cell>
        </row>
        <row r="254">
          <cell r="B254">
            <v>443</v>
          </cell>
        </row>
        <row r="255">
          <cell r="B255">
            <v>444</v>
          </cell>
        </row>
        <row r="256">
          <cell r="B256">
            <v>445</v>
          </cell>
        </row>
        <row r="257">
          <cell r="B257">
            <v>446</v>
          </cell>
        </row>
        <row r="258">
          <cell r="B258">
            <v>447</v>
          </cell>
        </row>
        <row r="259">
          <cell r="B259">
            <v>448</v>
          </cell>
        </row>
        <row r="260">
          <cell r="B260">
            <v>449</v>
          </cell>
        </row>
        <row r="261">
          <cell r="B261">
            <v>450</v>
          </cell>
        </row>
        <row r="262">
          <cell r="B262">
            <v>451</v>
          </cell>
        </row>
        <row r="263">
          <cell r="B263">
            <v>452</v>
          </cell>
        </row>
        <row r="264">
          <cell r="B264">
            <v>453</v>
          </cell>
        </row>
        <row r="265">
          <cell r="B265">
            <v>454</v>
          </cell>
        </row>
        <row r="266">
          <cell r="B266">
            <v>455</v>
          </cell>
        </row>
        <row r="267">
          <cell r="B267">
            <v>456</v>
          </cell>
        </row>
        <row r="268">
          <cell r="B268">
            <v>457</v>
          </cell>
        </row>
        <row r="269">
          <cell r="B269">
            <v>458</v>
          </cell>
        </row>
        <row r="270">
          <cell r="B270">
            <v>459</v>
          </cell>
        </row>
        <row r="271">
          <cell r="B271">
            <v>460</v>
          </cell>
        </row>
        <row r="272">
          <cell r="B272">
            <v>461</v>
          </cell>
        </row>
        <row r="273">
          <cell r="B273">
            <v>462</v>
          </cell>
        </row>
        <row r="274">
          <cell r="B274">
            <v>463</v>
          </cell>
        </row>
        <row r="275">
          <cell r="B275">
            <v>464</v>
          </cell>
        </row>
        <row r="276">
          <cell r="B276">
            <v>465</v>
          </cell>
        </row>
        <row r="277">
          <cell r="B277">
            <v>466</v>
          </cell>
        </row>
        <row r="278">
          <cell r="B278">
            <v>467</v>
          </cell>
        </row>
        <row r="279">
          <cell r="B279">
            <v>468</v>
          </cell>
        </row>
        <row r="280">
          <cell r="B280">
            <v>469</v>
          </cell>
        </row>
        <row r="281">
          <cell r="B281">
            <v>470</v>
          </cell>
        </row>
        <row r="282">
          <cell r="B282">
            <v>471</v>
          </cell>
        </row>
        <row r="283">
          <cell r="B283">
            <v>472</v>
          </cell>
        </row>
        <row r="284">
          <cell r="B284">
            <v>473</v>
          </cell>
        </row>
        <row r="285">
          <cell r="B285">
            <v>474</v>
          </cell>
        </row>
        <row r="286">
          <cell r="B286">
            <v>475</v>
          </cell>
        </row>
        <row r="287">
          <cell r="B287">
            <v>476</v>
          </cell>
        </row>
        <row r="288">
          <cell r="B288">
            <v>477</v>
          </cell>
        </row>
        <row r="289">
          <cell r="B289">
            <v>478</v>
          </cell>
        </row>
        <row r="290">
          <cell r="B290">
            <v>479</v>
          </cell>
        </row>
        <row r="291">
          <cell r="B291">
            <v>480</v>
          </cell>
        </row>
        <row r="292">
          <cell r="B292">
            <v>481</v>
          </cell>
        </row>
        <row r="293">
          <cell r="B293">
            <v>482</v>
          </cell>
        </row>
        <row r="294">
          <cell r="B294">
            <v>483</v>
          </cell>
        </row>
        <row r="295">
          <cell r="B295">
            <v>484</v>
          </cell>
        </row>
        <row r="296">
          <cell r="B296">
            <v>485</v>
          </cell>
        </row>
        <row r="297">
          <cell r="B297">
            <v>486</v>
          </cell>
        </row>
        <row r="298">
          <cell r="B298">
            <v>487</v>
          </cell>
        </row>
        <row r="299">
          <cell r="B299">
            <v>488</v>
          </cell>
        </row>
        <row r="300">
          <cell r="B300">
            <v>489</v>
          </cell>
        </row>
        <row r="301">
          <cell r="B301">
            <v>490</v>
          </cell>
        </row>
        <row r="302">
          <cell r="B302">
            <v>491</v>
          </cell>
        </row>
        <row r="303">
          <cell r="B303">
            <v>492</v>
          </cell>
        </row>
        <row r="304">
          <cell r="B304">
            <v>493</v>
          </cell>
        </row>
        <row r="305">
          <cell r="B305">
            <v>494</v>
          </cell>
        </row>
        <row r="306">
          <cell r="B306">
            <v>495</v>
          </cell>
        </row>
        <row r="307">
          <cell r="B307">
            <v>496</v>
          </cell>
        </row>
        <row r="308">
          <cell r="B308">
            <v>497</v>
          </cell>
        </row>
        <row r="309">
          <cell r="B309">
            <v>498</v>
          </cell>
        </row>
        <row r="310">
          <cell r="B310">
            <v>499</v>
          </cell>
        </row>
        <row r="311">
          <cell r="B311">
            <v>500</v>
          </cell>
        </row>
        <row r="312">
          <cell r="B312">
            <v>501</v>
          </cell>
        </row>
        <row r="313">
          <cell r="B313">
            <v>502</v>
          </cell>
        </row>
        <row r="314">
          <cell r="B314">
            <v>503</v>
          </cell>
        </row>
        <row r="315">
          <cell r="B315">
            <v>504</v>
          </cell>
        </row>
        <row r="316">
          <cell r="B316">
            <v>505</v>
          </cell>
        </row>
        <row r="317">
          <cell r="B317">
            <v>506</v>
          </cell>
        </row>
        <row r="318">
          <cell r="B318">
            <v>507</v>
          </cell>
        </row>
        <row r="319">
          <cell r="B319">
            <v>508</v>
          </cell>
        </row>
        <row r="320">
          <cell r="B320">
            <v>509</v>
          </cell>
        </row>
        <row r="321">
          <cell r="B321">
            <v>510</v>
          </cell>
        </row>
        <row r="322">
          <cell r="B322">
            <v>511</v>
          </cell>
        </row>
        <row r="323">
          <cell r="B323">
            <v>512</v>
          </cell>
        </row>
        <row r="324">
          <cell r="B324">
            <v>513</v>
          </cell>
        </row>
        <row r="325">
          <cell r="B325">
            <v>514</v>
          </cell>
        </row>
        <row r="326">
          <cell r="B326">
            <v>515</v>
          </cell>
        </row>
        <row r="327">
          <cell r="B327">
            <v>516</v>
          </cell>
        </row>
        <row r="328">
          <cell r="B328">
            <v>517</v>
          </cell>
        </row>
        <row r="329">
          <cell r="B329">
            <v>518</v>
          </cell>
        </row>
        <row r="330">
          <cell r="B330">
            <v>519</v>
          </cell>
        </row>
        <row r="331">
          <cell r="B331">
            <v>520</v>
          </cell>
        </row>
        <row r="332">
          <cell r="B332">
            <v>521</v>
          </cell>
        </row>
        <row r="333">
          <cell r="B333">
            <v>522</v>
          </cell>
        </row>
        <row r="334">
          <cell r="B334">
            <v>523</v>
          </cell>
        </row>
        <row r="335">
          <cell r="B335">
            <v>524</v>
          </cell>
        </row>
        <row r="336">
          <cell r="B336">
            <v>525</v>
          </cell>
        </row>
        <row r="337">
          <cell r="B337">
            <v>526</v>
          </cell>
        </row>
        <row r="338">
          <cell r="B338">
            <v>527</v>
          </cell>
        </row>
        <row r="339">
          <cell r="B339">
            <v>528</v>
          </cell>
        </row>
        <row r="340">
          <cell r="B340">
            <v>529</v>
          </cell>
        </row>
        <row r="341">
          <cell r="B341">
            <v>530</v>
          </cell>
        </row>
        <row r="342">
          <cell r="B342">
            <v>531</v>
          </cell>
        </row>
        <row r="343">
          <cell r="B343">
            <v>532</v>
          </cell>
        </row>
        <row r="344">
          <cell r="B344">
            <v>533</v>
          </cell>
        </row>
        <row r="345">
          <cell r="B345">
            <v>534</v>
          </cell>
        </row>
        <row r="346">
          <cell r="B346">
            <v>535</v>
          </cell>
        </row>
        <row r="347">
          <cell r="B347">
            <v>536</v>
          </cell>
        </row>
        <row r="348">
          <cell r="B348">
            <v>537</v>
          </cell>
        </row>
        <row r="349">
          <cell r="B349">
            <v>538</v>
          </cell>
        </row>
        <row r="350">
          <cell r="B350">
            <v>539</v>
          </cell>
        </row>
        <row r="351">
          <cell r="B351">
            <v>540</v>
          </cell>
        </row>
        <row r="352">
          <cell r="B352">
            <v>108</v>
          </cell>
        </row>
        <row r="353">
          <cell r="B353">
            <v>109</v>
          </cell>
        </row>
        <row r="354">
          <cell r="B354">
            <v>110</v>
          </cell>
        </row>
        <row r="355">
          <cell r="B355">
            <v>129</v>
          </cell>
        </row>
        <row r="356">
          <cell r="B356">
            <v>130</v>
          </cell>
        </row>
        <row r="357">
          <cell r="B357">
            <v>131</v>
          </cell>
        </row>
        <row r="358">
          <cell r="B358">
            <v>132</v>
          </cell>
        </row>
        <row r="359">
          <cell r="B359">
            <v>133</v>
          </cell>
        </row>
        <row r="360">
          <cell r="B360">
            <v>134</v>
          </cell>
        </row>
        <row r="361">
          <cell r="B361">
            <v>135</v>
          </cell>
        </row>
        <row r="362">
          <cell r="B362">
            <v>136</v>
          </cell>
        </row>
        <row r="363">
          <cell r="B363">
            <v>137</v>
          </cell>
        </row>
        <row r="364">
          <cell r="B364">
            <v>138</v>
          </cell>
        </row>
        <row r="365">
          <cell r="B365">
            <v>139</v>
          </cell>
        </row>
        <row r="366">
          <cell r="B366">
            <v>140</v>
          </cell>
        </row>
        <row r="367">
          <cell r="B367">
            <v>141</v>
          </cell>
        </row>
        <row r="368">
          <cell r="B368">
            <v>142</v>
          </cell>
        </row>
        <row r="369">
          <cell r="B369">
            <v>143</v>
          </cell>
        </row>
        <row r="370">
          <cell r="B370">
            <v>144</v>
          </cell>
        </row>
        <row r="371">
          <cell r="B371">
            <v>145</v>
          </cell>
        </row>
        <row r="372">
          <cell r="B372">
            <v>146</v>
          </cell>
        </row>
        <row r="373">
          <cell r="B373">
            <v>4886</v>
          </cell>
        </row>
        <row r="374">
          <cell r="B374">
            <v>4921</v>
          </cell>
        </row>
        <row r="375">
          <cell r="B375">
            <v>4910</v>
          </cell>
        </row>
        <row r="376">
          <cell r="B376">
            <v>4836</v>
          </cell>
        </row>
        <row r="377">
          <cell r="B377">
            <v>4830</v>
          </cell>
        </row>
        <row r="378">
          <cell r="B378">
            <v>4915</v>
          </cell>
        </row>
        <row r="379">
          <cell r="B379">
            <v>4809</v>
          </cell>
        </row>
        <row r="380">
          <cell r="B380">
            <v>4806</v>
          </cell>
        </row>
        <row r="381">
          <cell r="B381">
            <v>4872</v>
          </cell>
        </row>
        <row r="382">
          <cell r="B382">
            <v>4801</v>
          </cell>
        </row>
        <row r="383">
          <cell r="B383">
            <v>4897</v>
          </cell>
        </row>
        <row r="384">
          <cell r="B384">
            <v>4817</v>
          </cell>
        </row>
        <row r="385">
          <cell r="B385">
            <v>4919</v>
          </cell>
        </row>
        <row r="386">
          <cell r="B386">
            <v>4924</v>
          </cell>
        </row>
        <row r="387">
          <cell r="B387">
            <v>4927</v>
          </cell>
        </row>
        <row r="388">
          <cell r="B388">
            <v>6889</v>
          </cell>
        </row>
        <row r="389">
          <cell r="B389">
            <v>6879</v>
          </cell>
        </row>
        <row r="390">
          <cell r="B390">
            <v>6895</v>
          </cell>
        </row>
        <row r="391">
          <cell r="B391">
            <v>6897</v>
          </cell>
        </row>
        <row r="392">
          <cell r="B392">
            <v>6944</v>
          </cell>
        </row>
        <row r="393">
          <cell r="B393">
            <v>7028</v>
          </cell>
        </row>
        <row r="394">
          <cell r="B394">
            <v>6923</v>
          </cell>
        </row>
        <row r="395">
          <cell r="B395">
            <v>6933</v>
          </cell>
        </row>
        <row r="396">
          <cell r="B396">
            <v>6940</v>
          </cell>
        </row>
        <row r="397">
          <cell r="B397">
            <v>6949</v>
          </cell>
        </row>
        <row r="398">
          <cell r="B398">
            <v>6952</v>
          </cell>
        </row>
        <row r="399">
          <cell r="B399">
            <v>541</v>
          </cell>
        </row>
        <row r="400">
          <cell r="B400">
            <v>542</v>
          </cell>
        </row>
        <row r="401">
          <cell r="B401">
            <v>543</v>
          </cell>
        </row>
        <row r="402">
          <cell r="B402">
            <v>544</v>
          </cell>
        </row>
        <row r="403">
          <cell r="B403">
            <v>545</v>
          </cell>
        </row>
        <row r="404">
          <cell r="B404">
            <v>546</v>
          </cell>
        </row>
        <row r="405">
          <cell r="B405">
            <v>547</v>
          </cell>
        </row>
        <row r="406">
          <cell r="B406">
            <v>548</v>
          </cell>
        </row>
        <row r="407">
          <cell r="B407">
            <v>549</v>
          </cell>
        </row>
        <row r="408">
          <cell r="B408">
            <v>550</v>
          </cell>
        </row>
        <row r="409">
          <cell r="B409">
            <v>551</v>
          </cell>
        </row>
        <row r="410">
          <cell r="B410">
            <v>552</v>
          </cell>
        </row>
        <row r="411">
          <cell r="B411">
            <v>553</v>
          </cell>
        </row>
        <row r="412">
          <cell r="B412">
            <v>554</v>
          </cell>
        </row>
        <row r="413">
          <cell r="B413">
            <v>555</v>
          </cell>
        </row>
        <row r="414">
          <cell r="B414">
            <v>556</v>
          </cell>
        </row>
        <row r="415">
          <cell r="B415">
            <v>557</v>
          </cell>
        </row>
        <row r="416">
          <cell r="B416">
            <v>558</v>
          </cell>
        </row>
        <row r="417">
          <cell r="B417">
            <v>559</v>
          </cell>
        </row>
        <row r="418">
          <cell r="B418">
            <v>560</v>
          </cell>
        </row>
        <row r="419">
          <cell r="B419">
            <v>561</v>
          </cell>
        </row>
        <row r="420">
          <cell r="B420">
            <v>562</v>
          </cell>
        </row>
        <row r="421">
          <cell r="B421">
            <v>563</v>
          </cell>
        </row>
        <row r="422">
          <cell r="B422">
            <v>564</v>
          </cell>
        </row>
        <row r="423">
          <cell r="B423">
            <v>565</v>
          </cell>
        </row>
        <row r="424">
          <cell r="B424">
            <v>566</v>
          </cell>
        </row>
        <row r="425">
          <cell r="B425">
            <v>567</v>
          </cell>
        </row>
        <row r="426">
          <cell r="B426">
            <v>568</v>
          </cell>
        </row>
        <row r="427">
          <cell r="B427">
            <v>569</v>
          </cell>
        </row>
        <row r="428">
          <cell r="B428">
            <v>570</v>
          </cell>
        </row>
        <row r="429">
          <cell r="B429">
            <v>571</v>
          </cell>
        </row>
        <row r="430">
          <cell r="B430">
            <v>572</v>
          </cell>
        </row>
        <row r="431">
          <cell r="B431">
            <v>573</v>
          </cell>
        </row>
        <row r="432">
          <cell r="B432">
            <v>574</v>
          </cell>
        </row>
        <row r="433">
          <cell r="B433">
            <v>575</v>
          </cell>
        </row>
        <row r="434">
          <cell r="B434">
            <v>576</v>
          </cell>
        </row>
        <row r="435">
          <cell r="B435">
            <v>577</v>
          </cell>
        </row>
        <row r="436">
          <cell r="B436">
            <v>578</v>
          </cell>
        </row>
        <row r="437">
          <cell r="B437">
            <v>579</v>
          </cell>
        </row>
        <row r="438">
          <cell r="B438">
            <v>580</v>
          </cell>
        </row>
        <row r="439">
          <cell r="B439">
            <v>581</v>
          </cell>
        </row>
        <row r="440">
          <cell r="B440">
            <v>582</v>
          </cell>
        </row>
        <row r="441">
          <cell r="B441">
            <v>583</v>
          </cell>
        </row>
        <row r="442">
          <cell r="B442">
            <v>584</v>
          </cell>
        </row>
        <row r="443">
          <cell r="B443">
            <v>585</v>
          </cell>
        </row>
        <row r="444">
          <cell r="B444">
            <v>586</v>
          </cell>
        </row>
        <row r="445">
          <cell r="B445">
            <v>587</v>
          </cell>
        </row>
        <row r="446">
          <cell r="B446">
            <v>588</v>
          </cell>
        </row>
        <row r="447">
          <cell r="B447">
            <v>589</v>
          </cell>
        </row>
        <row r="448">
          <cell r="B448">
            <v>590</v>
          </cell>
        </row>
        <row r="449">
          <cell r="B449">
            <v>591</v>
          </cell>
        </row>
        <row r="450">
          <cell r="B450">
            <v>592</v>
          </cell>
        </row>
        <row r="451">
          <cell r="B451">
            <v>593</v>
          </cell>
        </row>
        <row r="452">
          <cell r="B452">
            <v>594</v>
          </cell>
        </row>
        <row r="453">
          <cell r="B453">
            <v>595</v>
          </cell>
        </row>
        <row r="454">
          <cell r="B454">
            <v>596</v>
          </cell>
        </row>
        <row r="455">
          <cell r="B455">
            <v>597</v>
          </cell>
        </row>
        <row r="456">
          <cell r="B456">
            <v>598</v>
          </cell>
        </row>
        <row r="457">
          <cell r="B457">
            <v>599</v>
          </cell>
        </row>
        <row r="458">
          <cell r="B458">
            <v>600</v>
          </cell>
        </row>
        <row r="459">
          <cell r="B459">
            <v>601</v>
          </cell>
        </row>
        <row r="460">
          <cell r="B460">
            <v>602</v>
          </cell>
        </row>
        <row r="461">
          <cell r="B461">
            <v>603</v>
          </cell>
        </row>
        <row r="462">
          <cell r="B462">
            <v>604</v>
          </cell>
        </row>
        <row r="463">
          <cell r="B463">
            <v>605</v>
          </cell>
        </row>
        <row r="464">
          <cell r="B464">
            <v>606</v>
          </cell>
        </row>
        <row r="465">
          <cell r="B465">
            <v>607</v>
          </cell>
        </row>
        <row r="466">
          <cell r="B466">
            <v>608</v>
          </cell>
        </row>
        <row r="467">
          <cell r="B467">
            <v>609</v>
          </cell>
        </row>
        <row r="468">
          <cell r="B468">
            <v>610</v>
          </cell>
        </row>
        <row r="469">
          <cell r="B469">
            <v>611</v>
          </cell>
        </row>
        <row r="470">
          <cell r="B470">
            <v>612</v>
          </cell>
        </row>
        <row r="471">
          <cell r="B471">
            <v>613</v>
          </cell>
        </row>
        <row r="472">
          <cell r="B472">
            <v>614</v>
          </cell>
        </row>
        <row r="473">
          <cell r="B473">
            <v>615</v>
          </cell>
        </row>
        <row r="474">
          <cell r="B474">
            <v>616</v>
          </cell>
        </row>
        <row r="475">
          <cell r="B475">
            <v>617</v>
          </cell>
        </row>
        <row r="476">
          <cell r="B476">
            <v>618</v>
          </cell>
        </row>
        <row r="477">
          <cell r="B477">
            <v>619</v>
          </cell>
        </row>
        <row r="478">
          <cell r="B478">
            <v>620</v>
          </cell>
        </row>
        <row r="479">
          <cell r="B479">
            <v>621</v>
          </cell>
        </row>
        <row r="480">
          <cell r="B480">
            <v>622</v>
          </cell>
        </row>
        <row r="481">
          <cell r="B481">
            <v>623</v>
          </cell>
        </row>
        <row r="482">
          <cell r="B482">
            <v>624</v>
          </cell>
        </row>
        <row r="483">
          <cell r="B483">
            <v>625</v>
          </cell>
        </row>
        <row r="484">
          <cell r="B484">
            <v>626</v>
          </cell>
        </row>
        <row r="485">
          <cell r="B485">
            <v>627</v>
          </cell>
        </row>
        <row r="486">
          <cell r="B486">
            <v>628</v>
          </cell>
        </row>
        <row r="487">
          <cell r="B487">
            <v>629</v>
          </cell>
        </row>
        <row r="488">
          <cell r="B488">
            <v>630</v>
          </cell>
        </row>
        <row r="489">
          <cell r="B489">
            <v>631</v>
          </cell>
        </row>
        <row r="490">
          <cell r="B490">
            <v>632</v>
          </cell>
        </row>
        <row r="491">
          <cell r="B491">
            <v>633</v>
          </cell>
        </row>
        <row r="492">
          <cell r="B492">
            <v>634</v>
          </cell>
        </row>
        <row r="493">
          <cell r="B493">
            <v>635</v>
          </cell>
        </row>
        <row r="494">
          <cell r="B494">
            <v>636</v>
          </cell>
        </row>
        <row r="495">
          <cell r="B495">
            <v>637</v>
          </cell>
        </row>
        <row r="496">
          <cell r="B496">
            <v>638</v>
          </cell>
        </row>
        <row r="497">
          <cell r="B497">
            <v>639</v>
          </cell>
        </row>
        <row r="498">
          <cell r="B498">
            <v>640</v>
          </cell>
        </row>
        <row r="499">
          <cell r="B499">
            <v>641</v>
          </cell>
        </row>
        <row r="500">
          <cell r="B500">
            <v>642</v>
          </cell>
        </row>
        <row r="501">
          <cell r="B501">
            <v>643</v>
          </cell>
        </row>
        <row r="502">
          <cell r="B502">
            <v>644</v>
          </cell>
        </row>
        <row r="503">
          <cell r="B503">
            <v>645</v>
          </cell>
        </row>
        <row r="504">
          <cell r="B504">
            <v>646</v>
          </cell>
        </row>
        <row r="505">
          <cell r="B505">
            <v>647</v>
          </cell>
        </row>
        <row r="506">
          <cell r="B506">
            <v>648</v>
          </cell>
        </row>
        <row r="507">
          <cell r="B507">
            <v>649</v>
          </cell>
        </row>
        <row r="508">
          <cell r="B508">
            <v>650</v>
          </cell>
        </row>
        <row r="509">
          <cell r="B509">
            <v>651</v>
          </cell>
        </row>
        <row r="510">
          <cell r="B510">
            <v>652</v>
          </cell>
        </row>
        <row r="511">
          <cell r="B511">
            <v>653</v>
          </cell>
        </row>
        <row r="512">
          <cell r="B512">
            <v>654</v>
          </cell>
        </row>
        <row r="513">
          <cell r="B513">
            <v>655</v>
          </cell>
        </row>
        <row r="514">
          <cell r="B514">
            <v>656</v>
          </cell>
        </row>
        <row r="515">
          <cell r="B515">
            <v>657</v>
          </cell>
        </row>
        <row r="516">
          <cell r="B516">
            <v>658</v>
          </cell>
        </row>
        <row r="517">
          <cell r="B517">
            <v>659</v>
          </cell>
        </row>
        <row r="518">
          <cell r="B518">
            <v>660</v>
          </cell>
        </row>
        <row r="519">
          <cell r="B519">
            <v>661</v>
          </cell>
        </row>
        <row r="520">
          <cell r="B520">
            <v>662</v>
          </cell>
        </row>
        <row r="521">
          <cell r="B521">
            <v>663</v>
          </cell>
        </row>
        <row r="522">
          <cell r="B522">
            <v>664</v>
          </cell>
        </row>
        <row r="523">
          <cell r="B523">
            <v>665</v>
          </cell>
        </row>
        <row r="524">
          <cell r="B524">
            <v>666</v>
          </cell>
        </row>
        <row r="525">
          <cell r="B525">
            <v>667</v>
          </cell>
        </row>
        <row r="526">
          <cell r="B526">
            <v>668</v>
          </cell>
        </row>
        <row r="527">
          <cell r="B527">
            <v>669</v>
          </cell>
        </row>
        <row r="528">
          <cell r="B528">
            <v>670</v>
          </cell>
        </row>
        <row r="529">
          <cell r="B529">
            <v>671</v>
          </cell>
        </row>
        <row r="530">
          <cell r="B530">
            <v>672</v>
          </cell>
        </row>
        <row r="531">
          <cell r="B531">
            <v>673</v>
          </cell>
        </row>
        <row r="532">
          <cell r="B532">
            <v>674</v>
          </cell>
        </row>
        <row r="533">
          <cell r="B533">
            <v>675</v>
          </cell>
        </row>
        <row r="534">
          <cell r="B534">
            <v>676</v>
          </cell>
        </row>
        <row r="535">
          <cell r="B535">
            <v>677</v>
          </cell>
        </row>
        <row r="536">
          <cell r="B536">
            <v>678</v>
          </cell>
        </row>
        <row r="537">
          <cell r="B537">
            <v>679</v>
          </cell>
        </row>
        <row r="538">
          <cell r="B538">
            <v>680</v>
          </cell>
        </row>
        <row r="539">
          <cell r="B539">
            <v>681</v>
          </cell>
        </row>
        <row r="540">
          <cell r="B540">
            <v>682</v>
          </cell>
        </row>
        <row r="541">
          <cell r="B541">
            <v>683</v>
          </cell>
        </row>
        <row r="542">
          <cell r="B542">
            <v>684</v>
          </cell>
        </row>
        <row r="543">
          <cell r="B543">
            <v>685</v>
          </cell>
        </row>
        <row r="544">
          <cell r="B544">
            <v>686</v>
          </cell>
        </row>
        <row r="545">
          <cell r="B545">
            <v>687</v>
          </cell>
        </row>
        <row r="546">
          <cell r="B546">
            <v>688</v>
          </cell>
        </row>
        <row r="547">
          <cell r="B547">
            <v>689</v>
          </cell>
        </row>
        <row r="548">
          <cell r="B548">
            <v>690</v>
          </cell>
        </row>
        <row r="549">
          <cell r="B549">
            <v>691</v>
          </cell>
        </row>
        <row r="550">
          <cell r="B550">
            <v>692</v>
          </cell>
        </row>
        <row r="551">
          <cell r="B551">
            <v>693</v>
          </cell>
        </row>
        <row r="552">
          <cell r="B552">
            <v>694</v>
          </cell>
        </row>
        <row r="553">
          <cell r="B553">
            <v>695</v>
          </cell>
        </row>
        <row r="554">
          <cell r="B554">
            <v>696</v>
          </cell>
        </row>
        <row r="555">
          <cell r="B555">
            <v>697</v>
          </cell>
        </row>
        <row r="556">
          <cell r="B556">
            <v>698</v>
          </cell>
        </row>
        <row r="557">
          <cell r="B557">
            <v>699</v>
          </cell>
        </row>
        <row r="558">
          <cell r="B558">
            <v>700</v>
          </cell>
        </row>
        <row r="559">
          <cell r="B559">
            <v>701</v>
          </cell>
        </row>
        <row r="560">
          <cell r="B560">
            <v>702</v>
          </cell>
        </row>
        <row r="561">
          <cell r="B561">
            <v>703</v>
          </cell>
        </row>
        <row r="562">
          <cell r="B562">
            <v>704</v>
          </cell>
        </row>
        <row r="563">
          <cell r="B563">
            <v>705</v>
          </cell>
        </row>
        <row r="564">
          <cell r="B564">
            <v>706</v>
          </cell>
        </row>
        <row r="565">
          <cell r="B565">
            <v>707</v>
          </cell>
        </row>
        <row r="566">
          <cell r="B566">
            <v>708</v>
          </cell>
        </row>
        <row r="567">
          <cell r="B567">
            <v>709</v>
          </cell>
        </row>
        <row r="568">
          <cell r="B568">
            <v>710</v>
          </cell>
        </row>
        <row r="569">
          <cell r="B569">
            <v>711</v>
          </cell>
        </row>
        <row r="570">
          <cell r="B570">
            <v>712</v>
          </cell>
        </row>
        <row r="571">
          <cell r="B571">
            <v>713</v>
          </cell>
        </row>
        <row r="572">
          <cell r="B572">
            <v>714</v>
          </cell>
        </row>
        <row r="573">
          <cell r="B573">
            <v>715</v>
          </cell>
        </row>
        <row r="574">
          <cell r="B574">
            <v>716</v>
          </cell>
        </row>
        <row r="575">
          <cell r="B575">
            <v>717</v>
          </cell>
        </row>
        <row r="576">
          <cell r="B576">
            <v>718</v>
          </cell>
        </row>
        <row r="577">
          <cell r="B577">
            <v>719</v>
          </cell>
        </row>
        <row r="578">
          <cell r="B578">
            <v>720</v>
          </cell>
        </row>
        <row r="579">
          <cell r="B579">
            <v>721</v>
          </cell>
        </row>
        <row r="580">
          <cell r="B580">
            <v>722</v>
          </cell>
        </row>
        <row r="581">
          <cell r="B581">
            <v>723</v>
          </cell>
        </row>
        <row r="582">
          <cell r="B582">
            <v>724</v>
          </cell>
        </row>
        <row r="583">
          <cell r="B583">
            <v>725</v>
          </cell>
        </row>
        <row r="584">
          <cell r="B584">
            <v>726</v>
          </cell>
        </row>
        <row r="585">
          <cell r="B585">
            <v>727</v>
          </cell>
        </row>
        <row r="586">
          <cell r="B586">
            <v>728</v>
          </cell>
        </row>
        <row r="587">
          <cell r="B587">
            <v>729</v>
          </cell>
        </row>
        <row r="588">
          <cell r="B588">
            <v>730</v>
          </cell>
        </row>
        <row r="589">
          <cell r="B589">
            <v>731</v>
          </cell>
        </row>
        <row r="590">
          <cell r="B590">
            <v>732</v>
          </cell>
        </row>
        <row r="591">
          <cell r="B591">
            <v>733</v>
          </cell>
        </row>
        <row r="592">
          <cell r="B592">
            <v>734</v>
          </cell>
        </row>
        <row r="593">
          <cell r="B593">
            <v>735</v>
          </cell>
        </row>
        <row r="594">
          <cell r="B594">
            <v>736</v>
          </cell>
        </row>
        <row r="595">
          <cell r="B595">
            <v>737</v>
          </cell>
        </row>
        <row r="596">
          <cell r="B596">
            <v>738</v>
          </cell>
        </row>
        <row r="597">
          <cell r="B597">
            <v>739</v>
          </cell>
        </row>
        <row r="598">
          <cell r="B598">
            <v>740</v>
          </cell>
        </row>
        <row r="599">
          <cell r="B599">
            <v>741</v>
          </cell>
        </row>
        <row r="600">
          <cell r="B600">
            <v>742</v>
          </cell>
        </row>
        <row r="601">
          <cell r="B601">
            <v>743</v>
          </cell>
        </row>
        <row r="602">
          <cell r="B602">
            <v>744</v>
          </cell>
        </row>
        <row r="603">
          <cell r="B603">
            <v>745</v>
          </cell>
        </row>
        <row r="604">
          <cell r="B604">
            <v>746</v>
          </cell>
        </row>
        <row r="605">
          <cell r="B605">
            <v>747</v>
          </cell>
        </row>
        <row r="606">
          <cell r="B606">
            <v>748</v>
          </cell>
        </row>
        <row r="607">
          <cell r="B607">
            <v>749</v>
          </cell>
        </row>
        <row r="608">
          <cell r="B608">
            <v>750</v>
          </cell>
        </row>
        <row r="609">
          <cell r="B609">
            <v>751</v>
          </cell>
        </row>
        <row r="610">
          <cell r="B610">
            <v>752</v>
          </cell>
        </row>
        <row r="611">
          <cell r="B611">
            <v>753</v>
          </cell>
        </row>
        <row r="612">
          <cell r="B612">
            <v>754</v>
          </cell>
        </row>
        <row r="613">
          <cell r="B613">
            <v>755</v>
          </cell>
        </row>
        <row r="614">
          <cell r="B614">
            <v>756</v>
          </cell>
        </row>
        <row r="615">
          <cell r="B615">
            <v>757</v>
          </cell>
        </row>
        <row r="616">
          <cell r="B616">
            <v>758</v>
          </cell>
        </row>
        <row r="617">
          <cell r="B617">
            <v>759</v>
          </cell>
        </row>
        <row r="618">
          <cell r="B618">
            <v>760</v>
          </cell>
        </row>
        <row r="619">
          <cell r="B619">
            <v>761</v>
          </cell>
        </row>
        <row r="620">
          <cell r="B620">
            <v>762</v>
          </cell>
        </row>
        <row r="621">
          <cell r="B621">
            <v>763</v>
          </cell>
        </row>
        <row r="622">
          <cell r="B622">
            <v>764</v>
          </cell>
        </row>
        <row r="623">
          <cell r="B623">
            <v>765</v>
          </cell>
        </row>
        <row r="624">
          <cell r="B624">
            <v>766</v>
          </cell>
        </row>
        <row r="625">
          <cell r="B625">
            <v>767</v>
          </cell>
        </row>
        <row r="626">
          <cell r="B626">
            <v>768</v>
          </cell>
        </row>
        <row r="627">
          <cell r="B627">
            <v>769</v>
          </cell>
        </row>
        <row r="628">
          <cell r="B628">
            <v>770</v>
          </cell>
        </row>
        <row r="629">
          <cell r="B629">
            <v>771</v>
          </cell>
        </row>
        <row r="630">
          <cell r="B630">
            <v>772</v>
          </cell>
        </row>
        <row r="631">
          <cell r="B631">
            <v>773</v>
          </cell>
        </row>
        <row r="632">
          <cell r="B632">
            <v>774</v>
          </cell>
        </row>
        <row r="633">
          <cell r="B633">
            <v>775</v>
          </cell>
        </row>
        <row r="634">
          <cell r="B634">
            <v>776</v>
          </cell>
        </row>
        <row r="635">
          <cell r="B635">
            <v>777</v>
          </cell>
        </row>
        <row r="636">
          <cell r="B636">
            <v>778</v>
          </cell>
        </row>
        <row r="637">
          <cell r="B637">
            <v>779</v>
          </cell>
        </row>
        <row r="638">
          <cell r="B638">
            <v>780</v>
          </cell>
        </row>
        <row r="639">
          <cell r="B639">
            <v>781</v>
          </cell>
        </row>
        <row r="640">
          <cell r="B640">
            <v>782</v>
          </cell>
        </row>
        <row r="641">
          <cell r="B641">
            <v>783</v>
          </cell>
        </row>
        <row r="642">
          <cell r="B642">
            <v>784</v>
          </cell>
        </row>
        <row r="643">
          <cell r="B643">
            <v>785</v>
          </cell>
        </row>
        <row r="644">
          <cell r="B644">
            <v>786</v>
          </cell>
        </row>
        <row r="645">
          <cell r="B645">
            <v>787</v>
          </cell>
        </row>
        <row r="646">
          <cell r="B646">
            <v>788</v>
          </cell>
        </row>
        <row r="647">
          <cell r="B647">
            <v>789</v>
          </cell>
        </row>
        <row r="648">
          <cell r="B648">
            <v>790</v>
          </cell>
        </row>
        <row r="649">
          <cell r="B649">
            <v>791</v>
          </cell>
        </row>
        <row r="650">
          <cell r="B650">
            <v>792</v>
          </cell>
        </row>
        <row r="651">
          <cell r="B651">
            <v>793</v>
          </cell>
        </row>
        <row r="652">
          <cell r="B652">
            <v>794</v>
          </cell>
        </row>
        <row r="653">
          <cell r="B653">
            <v>795</v>
          </cell>
        </row>
        <row r="654">
          <cell r="B654">
            <v>796</v>
          </cell>
        </row>
        <row r="655">
          <cell r="B655">
            <v>797</v>
          </cell>
        </row>
        <row r="656">
          <cell r="B656">
            <v>798</v>
          </cell>
        </row>
        <row r="657">
          <cell r="B657">
            <v>799</v>
          </cell>
        </row>
        <row r="658">
          <cell r="B658">
            <v>800</v>
          </cell>
        </row>
        <row r="659">
          <cell r="B659">
            <v>801</v>
          </cell>
        </row>
        <row r="660">
          <cell r="B660">
            <v>802</v>
          </cell>
        </row>
        <row r="661">
          <cell r="B661">
            <v>803</v>
          </cell>
        </row>
        <row r="662">
          <cell r="B662">
            <v>804</v>
          </cell>
        </row>
        <row r="663">
          <cell r="B663">
            <v>805</v>
          </cell>
        </row>
        <row r="664">
          <cell r="B664">
            <v>806</v>
          </cell>
        </row>
        <row r="665">
          <cell r="B665">
            <v>807</v>
          </cell>
        </row>
        <row r="666">
          <cell r="B666">
            <v>808</v>
          </cell>
        </row>
        <row r="667">
          <cell r="B667">
            <v>809</v>
          </cell>
        </row>
        <row r="668">
          <cell r="B668">
            <v>810</v>
          </cell>
        </row>
        <row r="669">
          <cell r="B669">
            <v>811</v>
          </cell>
        </row>
        <row r="670">
          <cell r="B670">
            <v>812</v>
          </cell>
        </row>
        <row r="671">
          <cell r="B671">
            <v>813</v>
          </cell>
        </row>
        <row r="672">
          <cell r="B672">
            <v>814</v>
          </cell>
        </row>
        <row r="673">
          <cell r="B673">
            <v>815</v>
          </cell>
        </row>
        <row r="674">
          <cell r="B674">
            <v>816</v>
          </cell>
        </row>
        <row r="675">
          <cell r="B675">
            <v>817</v>
          </cell>
        </row>
        <row r="676">
          <cell r="B676">
            <v>818</v>
          </cell>
        </row>
        <row r="677">
          <cell r="B677">
            <v>819</v>
          </cell>
        </row>
        <row r="678">
          <cell r="B678">
            <v>820</v>
          </cell>
        </row>
        <row r="679">
          <cell r="B679">
            <v>821</v>
          </cell>
        </row>
        <row r="680">
          <cell r="B680">
            <v>822</v>
          </cell>
        </row>
        <row r="681">
          <cell r="B681">
            <v>823</v>
          </cell>
        </row>
        <row r="682">
          <cell r="B682">
            <v>824</v>
          </cell>
        </row>
        <row r="683">
          <cell r="B683">
            <v>825</v>
          </cell>
        </row>
        <row r="684">
          <cell r="B684">
            <v>826</v>
          </cell>
        </row>
        <row r="685">
          <cell r="B685">
            <v>827</v>
          </cell>
        </row>
        <row r="686">
          <cell r="B686">
            <v>828</v>
          </cell>
        </row>
        <row r="687">
          <cell r="B687">
            <v>829</v>
          </cell>
        </row>
        <row r="688">
          <cell r="B688">
            <v>830</v>
          </cell>
        </row>
        <row r="689">
          <cell r="B689">
            <v>831</v>
          </cell>
        </row>
        <row r="690">
          <cell r="B690">
            <v>832</v>
          </cell>
        </row>
        <row r="691">
          <cell r="B691">
            <v>833</v>
          </cell>
        </row>
        <row r="692">
          <cell r="B692">
            <v>834</v>
          </cell>
        </row>
        <row r="693">
          <cell r="B693">
            <v>835</v>
          </cell>
        </row>
        <row r="694">
          <cell r="B694">
            <v>836</v>
          </cell>
        </row>
        <row r="695">
          <cell r="B695">
            <v>837</v>
          </cell>
        </row>
        <row r="696">
          <cell r="B696">
            <v>838</v>
          </cell>
        </row>
        <row r="697">
          <cell r="B697">
            <v>839</v>
          </cell>
        </row>
        <row r="698">
          <cell r="B698">
            <v>840</v>
          </cell>
        </row>
        <row r="699">
          <cell r="B699">
            <v>841</v>
          </cell>
        </row>
        <row r="700">
          <cell r="B700">
            <v>842</v>
          </cell>
        </row>
        <row r="701">
          <cell r="B701">
            <v>843</v>
          </cell>
        </row>
        <row r="702">
          <cell r="B702">
            <v>844</v>
          </cell>
        </row>
        <row r="703">
          <cell r="B703">
            <v>845</v>
          </cell>
        </row>
        <row r="704">
          <cell r="B704">
            <v>846</v>
          </cell>
        </row>
        <row r="705">
          <cell r="B705">
            <v>847</v>
          </cell>
        </row>
        <row r="706">
          <cell r="B706">
            <v>848</v>
          </cell>
        </row>
        <row r="707">
          <cell r="B707">
            <v>849</v>
          </cell>
        </row>
        <row r="708">
          <cell r="B708">
            <v>850</v>
          </cell>
        </row>
        <row r="709">
          <cell r="B709">
            <v>851</v>
          </cell>
        </row>
        <row r="710">
          <cell r="B710">
            <v>852</v>
          </cell>
        </row>
        <row r="711">
          <cell r="B711">
            <v>853</v>
          </cell>
        </row>
        <row r="712">
          <cell r="B712">
            <v>854</v>
          </cell>
        </row>
        <row r="713">
          <cell r="B713">
            <v>855</v>
          </cell>
        </row>
        <row r="714">
          <cell r="B714">
            <v>856</v>
          </cell>
        </row>
        <row r="715">
          <cell r="B715">
            <v>857</v>
          </cell>
        </row>
        <row r="716">
          <cell r="B716">
            <v>858</v>
          </cell>
        </row>
        <row r="717">
          <cell r="B717">
            <v>859</v>
          </cell>
        </row>
        <row r="718">
          <cell r="B718">
            <v>860</v>
          </cell>
        </row>
        <row r="719">
          <cell r="B719">
            <v>861</v>
          </cell>
        </row>
        <row r="720">
          <cell r="B720">
            <v>862</v>
          </cell>
        </row>
        <row r="721">
          <cell r="B721">
            <v>863</v>
          </cell>
        </row>
        <row r="722">
          <cell r="B722">
            <v>864</v>
          </cell>
        </row>
        <row r="723">
          <cell r="B723">
            <v>865</v>
          </cell>
        </row>
        <row r="724">
          <cell r="B724">
            <v>866</v>
          </cell>
        </row>
        <row r="725">
          <cell r="B725">
            <v>867</v>
          </cell>
        </row>
        <row r="726">
          <cell r="B726">
            <v>868</v>
          </cell>
        </row>
        <row r="727">
          <cell r="B727">
            <v>869</v>
          </cell>
        </row>
        <row r="728">
          <cell r="B728">
            <v>870</v>
          </cell>
        </row>
        <row r="729">
          <cell r="B729">
            <v>871</v>
          </cell>
        </row>
        <row r="730">
          <cell r="B730">
            <v>872</v>
          </cell>
        </row>
        <row r="731">
          <cell r="B731">
            <v>873</v>
          </cell>
        </row>
        <row r="732">
          <cell r="B732">
            <v>874</v>
          </cell>
        </row>
        <row r="733">
          <cell r="B733">
            <v>875</v>
          </cell>
        </row>
        <row r="734">
          <cell r="B734">
            <v>876</v>
          </cell>
        </row>
        <row r="735">
          <cell r="B735">
            <v>877</v>
          </cell>
        </row>
        <row r="736">
          <cell r="B736">
            <v>878</v>
          </cell>
        </row>
        <row r="737">
          <cell r="B737">
            <v>879</v>
          </cell>
        </row>
        <row r="738">
          <cell r="B738">
            <v>880</v>
          </cell>
        </row>
        <row r="739">
          <cell r="B739">
            <v>881</v>
          </cell>
        </row>
        <row r="740">
          <cell r="B740">
            <v>882</v>
          </cell>
        </row>
        <row r="741">
          <cell r="B741">
            <v>883</v>
          </cell>
        </row>
        <row r="742">
          <cell r="B742">
            <v>884</v>
          </cell>
        </row>
        <row r="743">
          <cell r="B743">
            <v>885</v>
          </cell>
        </row>
        <row r="744">
          <cell r="B744">
            <v>886</v>
          </cell>
        </row>
        <row r="745">
          <cell r="B745">
            <v>887</v>
          </cell>
        </row>
        <row r="746">
          <cell r="B746">
            <v>888</v>
          </cell>
        </row>
        <row r="747">
          <cell r="B747">
            <v>889</v>
          </cell>
        </row>
        <row r="748">
          <cell r="B748">
            <v>890</v>
          </cell>
        </row>
        <row r="749">
          <cell r="B749">
            <v>891</v>
          </cell>
        </row>
        <row r="750">
          <cell r="B750">
            <v>892</v>
          </cell>
        </row>
        <row r="751">
          <cell r="B751">
            <v>893</v>
          </cell>
        </row>
        <row r="752">
          <cell r="B752">
            <v>894</v>
          </cell>
        </row>
        <row r="753">
          <cell r="B753">
            <v>895</v>
          </cell>
        </row>
        <row r="754">
          <cell r="B754">
            <v>896</v>
          </cell>
        </row>
        <row r="755">
          <cell r="B755">
            <v>897</v>
          </cell>
        </row>
        <row r="756">
          <cell r="B756">
            <v>898</v>
          </cell>
        </row>
        <row r="757">
          <cell r="B757">
            <v>899</v>
          </cell>
        </row>
        <row r="758">
          <cell r="B758">
            <v>900</v>
          </cell>
        </row>
        <row r="759">
          <cell r="B759">
            <v>901</v>
          </cell>
        </row>
        <row r="760">
          <cell r="B760">
            <v>902</v>
          </cell>
        </row>
        <row r="761">
          <cell r="B761">
            <v>903</v>
          </cell>
        </row>
        <row r="762">
          <cell r="B762">
            <v>904</v>
          </cell>
        </row>
        <row r="763">
          <cell r="B763">
            <v>905</v>
          </cell>
        </row>
        <row r="764">
          <cell r="B764">
            <v>906</v>
          </cell>
        </row>
        <row r="765">
          <cell r="B765">
            <v>907</v>
          </cell>
        </row>
        <row r="766">
          <cell r="B766">
            <v>908</v>
          </cell>
        </row>
        <row r="767">
          <cell r="B767">
            <v>909</v>
          </cell>
        </row>
        <row r="768">
          <cell r="B768">
            <v>910</v>
          </cell>
        </row>
        <row r="769">
          <cell r="B769">
            <v>911</v>
          </cell>
        </row>
        <row r="770">
          <cell r="B770">
            <v>912</v>
          </cell>
        </row>
        <row r="771">
          <cell r="B771">
            <v>913</v>
          </cell>
        </row>
        <row r="772">
          <cell r="B772">
            <v>914</v>
          </cell>
        </row>
        <row r="773">
          <cell r="B773">
            <v>915</v>
          </cell>
        </row>
        <row r="774">
          <cell r="B774">
            <v>916</v>
          </cell>
        </row>
        <row r="775">
          <cell r="B775">
            <v>917</v>
          </cell>
        </row>
        <row r="776">
          <cell r="B776">
            <v>918</v>
          </cell>
        </row>
        <row r="777">
          <cell r="B777">
            <v>919</v>
          </cell>
        </row>
        <row r="778">
          <cell r="B778">
            <v>920</v>
          </cell>
        </row>
        <row r="779">
          <cell r="B779">
            <v>921</v>
          </cell>
        </row>
        <row r="780">
          <cell r="B780">
            <v>922</v>
          </cell>
        </row>
        <row r="781">
          <cell r="B781">
            <v>923</v>
          </cell>
        </row>
        <row r="782">
          <cell r="B782">
            <v>924</v>
          </cell>
        </row>
        <row r="783">
          <cell r="B783">
            <v>925</v>
          </cell>
        </row>
        <row r="784">
          <cell r="B784">
            <v>926</v>
          </cell>
        </row>
        <row r="785">
          <cell r="B785">
            <v>927</v>
          </cell>
        </row>
        <row r="786">
          <cell r="B786">
            <v>928</v>
          </cell>
        </row>
        <row r="787">
          <cell r="B787">
            <v>929</v>
          </cell>
        </row>
        <row r="788">
          <cell r="B788">
            <v>930</v>
          </cell>
        </row>
        <row r="789">
          <cell r="B789">
            <v>931</v>
          </cell>
        </row>
        <row r="790">
          <cell r="B790">
            <v>932</v>
          </cell>
        </row>
        <row r="791">
          <cell r="B791">
            <v>933</v>
          </cell>
        </row>
        <row r="792">
          <cell r="B792">
            <v>934</v>
          </cell>
        </row>
        <row r="793">
          <cell r="B793">
            <v>935</v>
          </cell>
        </row>
        <row r="794">
          <cell r="B794">
            <v>936</v>
          </cell>
        </row>
        <row r="795">
          <cell r="B795">
            <v>937</v>
          </cell>
        </row>
        <row r="796">
          <cell r="B796">
            <v>938</v>
          </cell>
        </row>
        <row r="797">
          <cell r="B797">
            <v>939</v>
          </cell>
        </row>
        <row r="798">
          <cell r="B798">
            <v>940</v>
          </cell>
        </row>
        <row r="799">
          <cell r="B799">
            <v>941</v>
          </cell>
        </row>
        <row r="800">
          <cell r="B800">
            <v>942</v>
          </cell>
        </row>
        <row r="801">
          <cell r="B801">
            <v>943</v>
          </cell>
        </row>
        <row r="802">
          <cell r="B802">
            <v>944</v>
          </cell>
        </row>
        <row r="803">
          <cell r="B803">
            <v>945</v>
          </cell>
        </row>
        <row r="804">
          <cell r="B804">
            <v>946</v>
          </cell>
        </row>
        <row r="805">
          <cell r="B805">
            <v>947</v>
          </cell>
        </row>
        <row r="806">
          <cell r="B806">
            <v>948</v>
          </cell>
        </row>
        <row r="807">
          <cell r="B807">
            <v>949</v>
          </cell>
        </row>
        <row r="808">
          <cell r="B808">
            <v>950</v>
          </cell>
        </row>
        <row r="809">
          <cell r="B809">
            <v>951</v>
          </cell>
        </row>
        <row r="810">
          <cell r="B810">
            <v>952</v>
          </cell>
        </row>
        <row r="811">
          <cell r="B811">
            <v>953</v>
          </cell>
        </row>
        <row r="812">
          <cell r="B812">
            <v>954</v>
          </cell>
        </row>
        <row r="813">
          <cell r="B813">
            <v>955</v>
          </cell>
        </row>
        <row r="814">
          <cell r="B814">
            <v>956</v>
          </cell>
        </row>
        <row r="815">
          <cell r="B815">
            <v>957</v>
          </cell>
        </row>
        <row r="816">
          <cell r="B816">
            <v>958</v>
          </cell>
        </row>
        <row r="817">
          <cell r="B817">
            <v>959</v>
          </cell>
        </row>
        <row r="818">
          <cell r="B818">
            <v>960</v>
          </cell>
        </row>
        <row r="819">
          <cell r="B819">
            <v>961</v>
          </cell>
        </row>
        <row r="820">
          <cell r="B820">
            <v>962</v>
          </cell>
        </row>
        <row r="821">
          <cell r="B821">
            <v>963</v>
          </cell>
        </row>
        <row r="822">
          <cell r="B822">
            <v>964</v>
          </cell>
        </row>
        <row r="823">
          <cell r="B823">
            <v>965</v>
          </cell>
        </row>
        <row r="824">
          <cell r="B824">
            <v>966</v>
          </cell>
        </row>
        <row r="825">
          <cell r="B825">
            <v>967</v>
          </cell>
        </row>
        <row r="826">
          <cell r="B826">
            <v>968</v>
          </cell>
        </row>
        <row r="827">
          <cell r="B827">
            <v>969</v>
          </cell>
        </row>
        <row r="828">
          <cell r="B828">
            <v>970</v>
          </cell>
        </row>
        <row r="829">
          <cell r="B829">
            <v>971</v>
          </cell>
        </row>
        <row r="830">
          <cell r="B830">
            <v>972</v>
          </cell>
        </row>
        <row r="831">
          <cell r="B831">
            <v>973</v>
          </cell>
        </row>
        <row r="832">
          <cell r="B832">
            <v>974</v>
          </cell>
        </row>
        <row r="833">
          <cell r="B833">
            <v>975</v>
          </cell>
        </row>
        <row r="834">
          <cell r="B834">
            <v>976</v>
          </cell>
        </row>
        <row r="835">
          <cell r="B835">
            <v>977</v>
          </cell>
        </row>
        <row r="836">
          <cell r="B836">
            <v>978</v>
          </cell>
        </row>
        <row r="837">
          <cell r="B837">
            <v>979</v>
          </cell>
        </row>
        <row r="838">
          <cell r="B838">
            <v>980</v>
          </cell>
        </row>
        <row r="839">
          <cell r="B839">
            <v>981</v>
          </cell>
        </row>
        <row r="840">
          <cell r="B840">
            <v>982</v>
          </cell>
        </row>
        <row r="841">
          <cell r="B841">
            <v>983</v>
          </cell>
        </row>
        <row r="842">
          <cell r="B842">
            <v>984</v>
          </cell>
        </row>
        <row r="843">
          <cell r="B843">
            <v>985</v>
          </cell>
        </row>
        <row r="844">
          <cell r="B844">
            <v>986</v>
          </cell>
        </row>
        <row r="845">
          <cell r="B845">
            <v>987</v>
          </cell>
        </row>
        <row r="846">
          <cell r="B846">
            <v>988</v>
          </cell>
        </row>
        <row r="847">
          <cell r="B847">
            <v>989</v>
          </cell>
        </row>
        <row r="848">
          <cell r="B848">
            <v>990</v>
          </cell>
        </row>
        <row r="849">
          <cell r="B849">
            <v>991</v>
          </cell>
        </row>
        <row r="850">
          <cell r="B850">
            <v>992</v>
          </cell>
        </row>
        <row r="851">
          <cell r="B851">
            <v>993</v>
          </cell>
        </row>
        <row r="852">
          <cell r="B852">
            <v>994</v>
          </cell>
        </row>
        <row r="853">
          <cell r="B853">
            <v>995</v>
          </cell>
        </row>
        <row r="854">
          <cell r="B854">
            <v>996</v>
          </cell>
        </row>
        <row r="855">
          <cell r="B855">
            <v>997</v>
          </cell>
        </row>
        <row r="856">
          <cell r="B856">
            <v>998</v>
          </cell>
        </row>
        <row r="857">
          <cell r="B857">
            <v>999</v>
          </cell>
        </row>
        <row r="858">
          <cell r="B858">
            <v>1000</v>
          </cell>
        </row>
        <row r="859">
          <cell r="B859">
            <v>1001</v>
          </cell>
        </row>
        <row r="860">
          <cell r="B860">
            <v>1002</v>
          </cell>
        </row>
        <row r="861">
          <cell r="B861">
            <v>1003</v>
          </cell>
        </row>
        <row r="862">
          <cell r="B862">
            <v>1004</v>
          </cell>
        </row>
        <row r="863">
          <cell r="B863">
            <v>1005</v>
          </cell>
        </row>
        <row r="864">
          <cell r="B864">
            <v>1006</v>
          </cell>
        </row>
        <row r="865">
          <cell r="B865">
            <v>1007</v>
          </cell>
        </row>
        <row r="866">
          <cell r="B866">
            <v>1008</v>
          </cell>
        </row>
        <row r="867">
          <cell r="B867">
            <v>1009</v>
          </cell>
        </row>
        <row r="868">
          <cell r="B868">
            <v>1010</v>
          </cell>
        </row>
        <row r="869">
          <cell r="B869">
            <v>1011</v>
          </cell>
        </row>
        <row r="870">
          <cell r="B870">
            <v>1012</v>
          </cell>
        </row>
        <row r="871">
          <cell r="B871">
            <v>1013</v>
          </cell>
        </row>
        <row r="872">
          <cell r="B872">
            <v>1014</v>
          </cell>
        </row>
        <row r="873">
          <cell r="B873">
            <v>1015</v>
          </cell>
        </row>
        <row r="874">
          <cell r="B874">
            <v>1016</v>
          </cell>
        </row>
        <row r="875">
          <cell r="B875">
            <v>1017</v>
          </cell>
        </row>
        <row r="876">
          <cell r="B876">
            <v>1018</v>
          </cell>
        </row>
        <row r="877">
          <cell r="B877">
            <v>1019</v>
          </cell>
        </row>
        <row r="878">
          <cell r="B878">
            <v>1020</v>
          </cell>
        </row>
        <row r="879">
          <cell r="B879">
            <v>1021</v>
          </cell>
        </row>
        <row r="880">
          <cell r="B880">
            <v>1022</v>
          </cell>
        </row>
        <row r="881">
          <cell r="B881">
            <v>1023</v>
          </cell>
        </row>
        <row r="882">
          <cell r="B882">
            <v>1024</v>
          </cell>
        </row>
        <row r="883">
          <cell r="B883">
            <v>1025</v>
          </cell>
        </row>
        <row r="884">
          <cell r="B884">
            <v>1026</v>
          </cell>
        </row>
        <row r="885">
          <cell r="B885">
            <v>1027</v>
          </cell>
        </row>
        <row r="886">
          <cell r="B886">
            <v>1028</v>
          </cell>
        </row>
        <row r="887">
          <cell r="B887">
            <v>1029</v>
          </cell>
        </row>
        <row r="888">
          <cell r="B888">
            <v>1030</v>
          </cell>
        </row>
        <row r="889">
          <cell r="B889">
            <v>1031</v>
          </cell>
        </row>
        <row r="890">
          <cell r="B890">
            <v>1032</v>
          </cell>
        </row>
        <row r="891">
          <cell r="B891">
            <v>1033</v>
          </cell>
        </row>
        <row r="892">
          <cell r="B892">
            <v>1034</v>
          </cell>
        </row>
        <row r="893">
          <cell r="B893">
            <v>1035</v>
          </cell>
        </row>
        <row r="894">
          <cell r="B894">
            <v>1036</v>
          </cell>
        </row>
        <row r="895">
          <cell r="B895">
            <v>1037</v>
          </cell>
        </row>
        <row r="896">
          <cell r="B896">
            <v>1038</v>
          </cell>
        </row>
        <row r="897">
          <cell r="B897">
            <v>1039</v>
          </cell>
        </row>
        <row r="898">
          <cell r="B898">
            <v>1040</v>
          </cell>
        </row>
        <row r="899">
          <cell r="B899">
            <v>1041</v>
          </cell>
        </row>
        <row r="900">
          <cell r="B900">
            <v>1042</v>
          </cell>
        </row>
        <row r="901">
          <cell r="B901">
            <v>1043</v>
          </cell>
        </row>
        <row r="902">
          <cell r="B902">
            <v>1044</v>
          </cell>
        </row>
        <row r="903">
          <cell r="B903">
            <v>1045</v>
          </cell>
        </row>
        <row r="904">
          <cell r="B904">
            <v>1046</v>
          </cell>
        </row>
        <row r="905">
          <cell r="B905">
            <v>1047</v>
          </cell>
        </row>
        <row r="906">
          <cell r="B906">
            <v>1048</v>
          </cell>
        </row>
        <row r="907">
          <cell r="B907">
            <v>1049</v>
          </cell>
        </row>
        <row r="908">
          <cell r="B908">
            <v>1050</v>
          </cell>
        </row>
        <row r="909">
          <cell r="B909">
            <v>1051</v>
          </cell>
        </row>
        <row r="910">
          <cell r="B910">
            <v>1052</v>
          </cell>
        </row>
        <row r="911">
          <cell r="B911">
            <v>1053</v>
          </cell>
        </row>
        <row r="912">
          <cell r="B912">
            <v>1054</v>
          </cell>
        </row>
        <row r="913">
          <cell r="B913">
            <v>1055</v>
          </cell>
        </row>
        <row r="914">
          <cell r="B914">
            <v>1056</v>
          </cell>
        </row>
        <row r="915">
          <cell r="B915">
            <v>1057</v>
          </cell>
        </row>
        <row r="916">
          <cell r="B916">
            <v>1058</v>
          </cell>
        </row>
        <row r="917">
          <cell r="B917">
            <v>1059</v>
          </cell>
        </row>
        <row r="918">
          <cell r="B918">
            <v>1060</v>
          </cell>
        </row>
        <row r="919">
          <cell r="B919">
            <v>1061</v>
          </cell>
        </row>
        <row r="920">
          <cell r="B920">
            <v>1062</v>
          </cell>
        </row>
        <row r="921">
          <cell r="B921">
            <v>1063</v>
          </cell>
        </row>
        <row r="922">
          <cell r="B922">
            <v>1064</v>
          </cell>
        </row>
        <row r="923">
          <cell r="B923">
            <v>1065</v>
          </cell>
        </row>
        <row r="924">
          <cell r="B924">
            <v>1066</v>
          </cell>
        </row>
        <row r="925">
          <cell r="B925">
            <v>1067</v>
          </cell>
        </row>
        <row r="926">
          <cell r="B926">
            <v>1068</v>
          </cell>
        </row>
        <row r="927">
          <cell r="A927" t="str">
            <v>чиким Итог</v>
          </cell>
        </row>
        <row r="928">
          <cell r="A928" t="str">
            <v>Общий итог</v>
          </cell>
        </row>
        <row r="4572">
          <cell r="B4572">
            <v>0</v>
          </cell>
        </row>
      </sheetData>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еал.тов"/>
      <sheetName val="План себст"/>
      <sheetName val="Металлолом"/>
      <sheetName val="Свод затрат"/>
      <sheetName val="Лист1 (2)"/>
      <sheetName val="Осн.пок"/>
      <sheetName val="дивиденды"/>
      <sheetName val="Расх пер УМЗ (2)"/>
      <sheetName val="Расход периода"/>
      <sheetName val="Себ толлинг"/>
      <sheetName val="кол-во"/>
      <sheetName val="кол-во (2)"/>
      <sheetName val="БАЛАНС"/>
      <sheetName val="СПЦ2.коэфф."/>
      <sheetName val="спц 2"/>
      <sheetName val="сорт"/>
      <sheetName val="перекат"/>
      <sheetName val="по стану"/>
      <sheetName val="тек.рем."/>
      <sheetName val="смен.об."/>
      <sheetName val="трансп."/>
      <sheetName val="пар от СИО"/>
      <sheetName val="катанка"/>
      <sheetName val="спц1 сорт"/>
      <sheetName val="кальк"/>
      <sheetName val=" по стану"/>
      <sheetName val="тек рем"/>
      <sheetName val="прочие рас"/>
      <sheetName val="транс"/>
      <sheetName val="всего спц1"/>
      <sheetName val="спц1 шары"/>
      <sheetName val="калькул"/>
      <sheetName val="по стану "/>
      <sheetName val="тек ремонт"/>
      <sheetName val="прочие"/>
      <sheetName val="транспорт"/>
      <sheetName val="спц1 шар 40"/>
      <sheetName val=" калькул"/>
      <sheetName val=" постану "/>
      <sheetName val=" тек рем"/>
      <sheetName val="почие, расх"/>
      <sheetName val="  транспорт"/>
      <sheetName val="спц1 шар 120"/>
      <sheetName val="кальку "/>
      <sheetName val=" по  стану"/>
      <sheetName val="тек рем."/>
      <sheetName val="почие расх"/>
      <sheetName val=" транспорт"/>
      <sheetName val="ALL"/>
      <sheetName val="Э.титул"/>
      <sheetName val="Э.кальк"/>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текущ"/>
      <sheetName val="атц"/>
      <sheetName val="ждц"/>
      <sheetName val="энергетический"/>
      <sheetName val="ккц"/>
      <sheetName val="цсип"/>
      <sheetName val="всего"/>
      <sheetName val="з упр"/>
      <sheetName val="омтс"/>
      <sheetName val="вво"/>
      <sheetName val="цлм"/>
      <sheetName val="вц"/>
      <sheetName val="цлк"/>
      <sheetName val="ппа"/>
      <sheetName val="связь"/>
      <sheetName val="прочее"/>
      <sheetName val="ЭнРЦ"/>
      <sheetName val="ЭлРЦ"/>
      <sheetName val="Э Т Л "/>
      <sheetName val="КИПиА"/>
      <sheetName val="ЦЛАМ"/>
      <sheetName val="РМЦ 1"/>
      <sheetName val="РМЦ 2"/>
      <sheetName val="ЦРМП"/>
      <sheetName val="ЦРМО"/>
      <sheetName val="РМЦ-1"/>
      <sheetName val="жидкая ст."/>
      <sheetName val="чугун в электр"/>
      <sheetName val="чугун в вагр"/>
      <sheetName val="стальное"/>
      <sheetName val="мульды"/>
      <sheetName val="бронза"/>
      <sheetName val="завалка"/>
      <sheetName val=" БР с отход"/>
      <sheetName val="Латунное литье"/>
      <sheetName val="БР. переплав"/>
      <sheetName val="БРОЦ"/>
      <sheetName val="Бр.стружка"/>
      <sheetName val="шл.4.5"/>
      <sheetName val="щл.11м"/>
      <sheetName val="ФОТ"/>
      <sheetName val="расчет пот."/>
      <sheetName val="факт"/>
      <sheetName val="Лист1"/>
      <sheetName val="механобр"/>
      <sheetName val="РМЦ-2"/>
      <sheetName val="рем.крист."/>
      <sheetName val="механ."/>
      <sheetName val="рем.сек."/>
      <sheetName val="терм."/>
      <sheetName val="поковка."/>
      <sheetName val="зар.пл."/>
      <sheetName val="себ. 1тн пок."/>
      <sheetName val="себест. 1 тн механ-ки"/>
      <sheetName val="расчет потреб."/>
      <sheetName val="спецмолоко"/>
      <sheetName val="зарплата"/>
      <sheetName val="зарплата (2)"/>
      <sheetName val="зарплата ОТК"/>
      <sheetName val="амортизация"/>
      <sheetName val="Техносаклам"/>
      <sheetName val="клинкер"/>
      <sheetName val="местное сырьё"/>
      <sheetName val="ТЭР2016"/>
      <sheetName val="сжатый воздух"/>
      <sheetName val="Помол"/>
      <sheetName val="прил.№6"/>
      <sheetName val=""/>
      <sheetName val="себестоимость на 2009 год"/>
      <sheetName val="Фарход"/>
      <sheetName val="ж а м 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7">
          <cell r="C7">
            <v>1.0339137815126049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2">
          <cell r="C12">
            <v>1.0940000000000001</v>
          </cell>
        </row>
      </sheetData>
      <sheetData sheetId="25" refreshError="1"/>
      <sheetData sheetId="26" refreshError="1"/>
      <sheetData sheetId="27" refreshError="1"/>
      <sheetData sheetId="28" refreshError="1"/>
      <sheetData sheetId="29" refreshError="1"/>
      <sheetData sheetId="30" refreshError="1"/>
      <sheetData sheetId="31">
        <row r="13">
          <cell r="C13">
            <v>1.071</v>
          </cell>
        </row>
      </sheetData>
      <sheetData sheetId="32" refreshError="1"/>
      <sheetData sheetId="33" refreshError="1"/>
      <sheetData sheetId="34" refreshError="1"/>
      <sheetData sheetId="35" refreshError="1"/>
      <sheetData sheetId="36" refreshError="1"/>
      <sheetData sheetId="37">
        <row r="13">
          <cell r="C13">
            <v>1.155</v>
          </cell>
        </row>
      </sheetData>
      <sheetData sheetId="38" refreshError="1"/>
      <sheetData sheetId="39" refreshError="1"/>
      <sheetData sheetId="40" refreshError="1"/>
      <sheetData sheetId="41" refreshError="1"/>
      <sheetData sheetId="42" refreshError="1"/>
      <sheetData sheetId="43">
        <row r="13">
          <cell r="C13">
            <v>1.069</v>
          </cell>
        </row>
      </sheetData>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196"/>
  <sheetViews>
    <sheetView tabSelected="1" view="pageBreakPreview" zoomScale="90" zoomScaleNormal="100" zoomScaleSheetLayoutView="90" workbookViewId="0">
      <selection activeCell="E11" sqref="E11"/>
    </sheetView>
  </sheetViews>
  <sheetFormatPr defaultColWidth="11.42578125" defaultRowHeight="15.75" zeroHeight="1"/>
  <cols>
    <col min="1" max="1" width="4.140625" style="30" bestFit="1" customWidth="1"/>
    <col min="2" max="2" width="29.85546875" style="30" customWidth="1"/>
    <col min="3" max="3" width="8.42578125" style="31" bestFit="1" customWidth="1"/>
    <col min="4" max="4" width="9.28515625" style="30" bestFit="1" customWidth="1"/>
    <col min="5" max="5" width="9.85546875" style="30" customWidth="1"/>
    <col min="6" max="6" width="10.140625" style="24" bestFit="1" customWidth="1"/>
    <col min="7" max="7" width="6.140625" style="24" bestFit="1" customWidth="1"/>
    <col min="8" max="16384" width="11.42578125" style="30"/>
  </cols>
  <sheetData>
    <row r="1" spans="1:8"/>
    <row r="2" spans="1:8" ht="52.5" customHeight="1">
      <c r="A2" s="122" t="s">
        <v>104</v>
      </c>
      <c r="B2" s="122"/>
      <c r="C2" s="122"/>
      <c r="D2" s="122"/>
      <c r="E2" s="122"/>
      <c r="F2" s="122"/>
      <c r="G2" s="122"/>
    </row>
    <row r="3" spans="1:8"/>
    <row r="4" spans="1:8" ht="30.75" customHeight="1">
      <c r="A4" s="123" t="s">
        <v>93</v>
      </c>
      <c r="B4" s="123" t="s">
        <v>94</v>
      </c>
      <c r="C4" s="123" t="s">
        <v>95</v>
      </c>
      <c r="D4" s="117" t="s">
        <v>103</v>
      </c>
      <c r="E4" s="119" t="s">
        <v>105</v>
      </c>
      <c r="F4" s="120"/>
      <c r="G4" s="121"/>
      <c r="H4" s="113"/>
    </row>
    <row r="5" spans="1:8" ht="61.5" customHeight="1">
      <c r="A5" s="123"/>
      <c r="B5" s="123"/>
      <c r="C5" s="123"/>
      <c r="D5" s="118"/>
      <c r="E5" s="97" t="s">
        <v>96</v>
      </c>
      <c r="F5" s="97" t="s">
        <v>97</v>
      </c>
      <c r="G5" s="107" t="s">
        <v>1</v>
      </c>
      <c r="H5" s="113"/>
    </row>
    <row r="6" spans="1:8" ht="15.75" customHeight="1">
      <c r="A6" s="116"/>
      <c r="B6" s="116"/>
      <c r="C6" s="116"/>
      <c r="D6" s="116"/>
      <c r="E6" s="116"/>
      <c r="F6" s="116"/>
      <c r="G6" s="116"/>
      <c r="H6" s="113"/>
    </row>
    <row r="7" spans="1:8" s="32" customFormat="1" ht="30" hidden="1">
      <c r="A7" s="34" t="s">
        <v>36</v>
      </c>
      <c r="B7" s="35" t="s">
        <v>43</v>
      </c>
      <c r="C7" s="34" t="s">
        <v>85</v>
      </c>
      <c r="D7" s="88">
        <v>321.44</v>
      </c>
      <c r="E7" s="104">
        <f>(193.06+171.05-22.31-7.4)+(1.95+4.16)+1.09+0.01</f>
        <v>341.61</v>
      </c>
      <c r="F7" s="36">
        <v>363.89</v>
      </c>
      <c r="G7" s="33">
        <f>F7/E7*100</f>
        <v>106.52205731682326</v>
      </c>
      <c r="H7" s="114" t="e">
        <f>#REF!-#REF!</f>
        <v>#REF!</v>
      </c>
    </row>
    <row r="8" spans="1:8" s="100" customFormat="1" ht="46.5" customHeight="1">
      <c r="A8" s="112">
        <v>1</v>
      </c>
      <c r="B8" s="111" t="s">
        <v>98</v>
      </c>
      <c r="C8" s="112" t="s">
        <v>102</v>
      </c>
      <c r="D8" s="110">
        <v>789.2</v>
      </c>
      <c r="E8" s="110">
        <v>612.30999999999995</v>
      </c>
      <c r="F8" s="110">
        <v>613.48</v>
      </c>
      <c r="G8" s="109">
        <f>F8/E8*100</f>
        <v>100.19107968186051</v>
      </c>
      <c r="H8" s="115"/>
    </row>
    <row r="9" spans="1:8" s="100" customFormat="1" ht="15">
      <c r="A9" s="112"/>
      <c r="B9" s="111" t="s">
        <v>99</v>
      </c>
      <c r="C9" s="112"/>
      <c r="D9" s="110"/>
      <c r="E9" s="108"/>
      <c r="F9" s="108"/>
      <c r="G9" s="109"/>
      <c r="H9" s="115"/>
    </row>
    <row r="10" spans="1:8" s="100" customFormat="1" ht="15">
      <c r="A10" s="112"/>
      <c r="B10" s="111" t="s">
        <v>100</v>
      </c>
      <c r="C10" s="112"/>
      <c r="D10" s="110">
        <v>789.2</v>
      </c>
      <c r="E10" s="110">
        <v>612.30999999999995</v>
      </c>
      <c r="F10" s="110">
        <v>613.48</v>
      </c>
      <c r="G10" s="109">
        <f>F10/E10*100</f>
        <v>100.19107968186051</v>
      </c>
      <c r="H10" s="115"/>
    </row>
    <row r="11" spans="1:8" s="100" customFormat="1" ht="43.5" customHeight="1">
      <c r="A11" s="98">
        <v>2</v>
      </c>
      <c r="B11" s="99" t="s">
        <v>101</v>
      </c>
      <c r="C11" s="98" t="s">
        <v>102</v>
      </c>
      <c r="D11" s="36">
        <v>9.1</v>
      </c>
      <c r="E11" s="36">
        <v>6.7</v>
      </c>
      <c r="F11" s="36">
        <v>6.7</v>
      </c>
      <c r="G11" s="101">
        <f>F11/E11*100</f>
        <v>100</v>
      </c>
      <c r="H11" s="115"/>
    </row>
    <row r="12" spans="1:8"/>
    <row r="13" spans="1:8"/>
    <row r="14" spans="1:8"/>
    <row r="15" spans="1:8"/>
    <row r="16" spans="1:8"/>
    <row r="17" spans="3:7"/>
    <row r="18" spans="3:7"/>
    <row r="19" spans="3:7"/>
    <row r="20" spans="3:7"/>
    <row r="21" spans="3:7"/>
    <row r="22" spans="3:7"/>
    <row r="23" spans="3:7"/>
    <row r="24" spans="3:7"/>
    <row r="25" spans="3:7"/>
    <row r="26" spans="3:7"/>
    <row r="27" spans="3:7">
      <c r="C27" s="30"/>
      <c r="F27" s="30"/>
      <c r="G27" s="30"/>
    </row>
    <row r="28" spans="3:7">
      <c r="C28" s="30"/>
      <c r="F28" s="30"/>
      <c r="G28" s="30"/>
    </row>
    <row r="29" spans="3:7">
      <c r="C29" s="30"/>
      <c r="F29" s="30"/>
      <c r="G29" s="30"/>
    </row>
    <row r="30" spans="3:7">
      <c r="C30" s="30"/>
      <c r="F30" s="30"/>
      <c r="G30" s="30"/>
    </row>
    <row r="31" spans="3:7">
      <c r="C31" s="30"/>
      <c r="F31" s="30"/>
      <c r="G31" s="30"/>
    </row>
    <row r="32" spans="3:7">
      <c r="C32" s="30"/>
      <c r="F32" s="30"/>
      <c r="G32" s="30"/>
    </row>
    <row r="33" s="30" customFormat="1"/>
    <row r="34" s="30" customFormat="1"/>
    <row r="35" s="30" customFormat="1"/>
    <row r="36" s="30" customFormat="1"/>
    <row r="37" s="30" customFormat="1"/>
    <row r="38" s="30" customFormat="1"/>
    <row r="39" s="30" customFormat="1"/>
    <row r="40" s="30" customFormat="1"/>
    <row r="41" s="30" customFormat="1"/>
    <row r="42" s="30" customFormat="1"/>
    <row r="43" s="30" customFormat="1"/>
    <row r="44" s="30" customFormat="1"/>
    <row r="45" s="30" customFormat="1"/>
    <row r="46" s="30" customFormat="1"/>
    <row r="47" s="30" customFormat="1"/>
    <row r="48" s="30" customFormat="1"/>
    <row r="49" s="30" customFormat="1"/>
    <row r="50" s="30" customFormat="1"/>
    <row r="51" s="30" customFormat="1"/>
    <row r="52" s="30" customFormat="1"/>
    <row r="53" s="30" customFormat="1"/>
    <row r="54" s="30" customFormat="1"/>
    <row r="55" s="30" customFormat="1"/>
    <row r="56" s="30" customFormat="1"/>
    <row r="57" s="30" customFormat="1"/>
    <row r="58" s="30" customFormat="1"/>
    <row r="59" s="30" customFormat="1"/>
    <row r="60" s="30" customFormat="1"/>
    <row r="61" s="30" customFormat="1"/>
    <row r="62" s="30" customFormat="1"/>
    <row r="63" s="30" customFormat="1"/>
    <row r="64" s="30" customFormat="1"/>
    <row r="65" s="30" customFormat="1"/>
    <row r="66" s="30" customFormat="1"/>
    <row r="67" s="30" customFormat="1"/>
    <row r="68" s="30" customFormat="1"/>
    <row r="69" s="30" customFormat="1"/>
    <row r="70" s="30" customFormat="1"/>
    <row r="71" s="30" customFormat="1"/>
    <row r="72" s="30" customFormat="1"/>
    <row r="73" s="30" customFormat="1"/>
    <row r="74" s="30" customFormat="1"/>
    <row r="75" s="30" customFormat="1"/>
    <row r="76" s="30" customFormat="1"/>
    <row r="77" s="30" customFormat="1"/>
    <row r="78" s="30" customFormat="1"/>
    <row r="79" s="30" customFormat="1"/>
    <row r="80"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row r="94" s="30" customFormat="1"/>
    <row r="95" s="30" customFormat="1"/>
    <row r="96" s="30" customFormat="1"/>
    <row r="97" s="30" customFormat="1"/>
    <row r="98" s="30" customFormat="1"/>
    <row r="99" s="30" customFormat="1"/>
    <row r="100" s="30" customFormat="1"/>
    <row r="101" s="30" customFormat="1"/>
    <row r="102" s="30" customFormat="1"/>
    <row r="103" s="30" customFormat="1"/>
    <row r="104" s="30" customFormat="1"/>
    <row r="105" s="30" customFormat="1"/>
    <row r="106" s="30" customFormat="1"/>
    <row r="107" s="30" customFormat="1"/>
    <row r="108" s="30" customFormat="1"/>
    <row r="109" s="30" customFormat="1"/>
    <row r="110" s="30" customFormat="1"/>
    <row r="111" s="30" customFormat="1"/>
    <row r="112" s="30" customFormat="1"/>
    <row r="113" s="30" customFormat="1"/>
    <row r="114" s="30" customFormat="1"/>
    <row r="115" s="30" customFormat="1"/>
    <row r="116" s="30" customFormat="1"/>
    <row r="117" s="30" customFormat="1"/>
    <row r="118" s="30" customFormat="1"/>
    <row r="119" s="30" customFormat="1"/>
    <row r="120" s="30" customFormat="1"/>
    <row r="121" s="30" customFormat="1"/>
    <row r="122" s="30" customFormat="1"/>
    <row r="123" s="30" customFormat="1"/>
    <row r="124" s="30" customFormat="1"/>
    <row r="125" s="30" customFormat="1"/>
    <row r="126" s="30" customFormat="1"/>
    <row r="127" s="30" customFormat="1"/>
    <row r="128" s="30" customFormat="1"/>
    <row r="129" s="30" customFormat="1"/>
    <row r="130" s="30" customFormat="1"/>
    <row r="131" s="30" customFormat="1"/>
    <row r="132" s="30" customFormat="1"/>
    <row r="133" s="30" customFormat="1"/>
    <row r="134" s="30" customFormat="1"/>
    <row r="135" s="30" customFormat="1"/>
    <row r="136" s="30" customFormat="1"/>
    <row r="137" s="30" customFormat="1"/>
    <row r="138" s="30" customFormat="1"/>
    <row r="139" s="30" customFormat="1"/>
    <row r="140" s="30" customFormat="1"/>
    <row r="141" s="30" customFormat="1"/>
    <row r="142" s="30" customFormat="1"/>
    <row r="143" s="30" customFormat="1"/>
    <row r="144" s="30" customFormat="1"/>
    <row r="145" s="30" customFormat="1"/>
    <row r="146" s="30" customFormat="1"/>
    <row r="147" s="30" customFormat="1"/>
    <row r="148" s="30" customFormat="1"/>
    <row r="149" s="30" customFormat="1"/>
    <row r="150" s="30" customFormat="1"/>
    <row r="151" s="30" customFormat="1"/>
    <row r="152" s="30" customFormat="1"/>
    <row r="153" s="30" customFormat="1"/>
    <row r="154" s="30" customFormat="1"/>
    <row r="155" s="30" customFormat="1"/>
    <row r="156" s="30" customFormat="1"/>
    <row r="157" s="30" customFormat="1"/>
    <row r="158" s="30" customFormat="1"/>
    <row r="159" s="30" customFormat="1"/>
    <row r="160" s="30" customFormat="1"/>
    <row r="161" s="30" customFormat="1"/>
    <row r="162" s="30" customFormat="1"/>
    <row r="163" s="30" customFormat="1"/>
    <row r="164" s="30" customFormat="1"/>
    <row r="165" s="30" customFormat="1"/>
    <row r="166" s="30" customFormat="1"/>
    <row r="167" s="30" customFormat="1"/>
    <row r="168" s="30" customFormat="1"/>
    <row r="169" s="30" customFormat="1"/>
    <row r="170" s="30" customFormat="1"/>
    <row r="171" s="30" customFormat="1"/>
    <row r="172" s="30" customFormat="1"/>
    <row r="173" s="30" customFormat="1"/>
    <row r="174" s="30" customFormat="1"/>
    <row r="175" s="30" customFormat="1"/>
    <row r="176" s="30" customFormat="1"/>
    <row r="177" spans="3:7">
      <c r="C177" s="30"/>
      <c r="F177" s="30"/>
      <c r="G177" s="30"/>
    </row>
    <row r="178" spans="3:7">
      <c r="C178" s="30"/>
      <c r="F178" s="30"/>
      <c r="G178" s="30"/>
    </row>
    <row r="179" spans="3:7">
      <c r="C179" s="30"/>
      <c r="F179" s="30"/>
      <c r="G179" s="30"/>
    </row>
    <row r="180" spans="3:7">
      <c r="C180" s="30"/>
      <c r="F180" s="30"/>
      <c r="G180" s="30"/>
    </row>
    <row r="181" spans="3:7">
      <c r="C181" s="30"/>
      <c r="F181" s="30"/>
      <c r="G181" s="30"/>
    </row>
    <row r="182" spans="3:7">
      <c r="C182" s="30"/>
      <c r="F182" s="30"/>
      <c r="G182" s="30"/>
    </row>
    <row r="183" spans="3:7">
      <c r="C183" s="30"/>
      <c r="F183" s="30"/>
      <c r="G183" s="30"/>
    </row>
    <row r="184" spans="3:7">
      <c r="C184" s="30"/>
      <c r="F184" s="30"/>
      <c r="G184" s="30"/>
    </row>
    <row r="185" spans="3:7">
      <c r="C185" s="30"/>
      <c r="F185" s="30"/>
      <c r="G185" s="30"/>
    </row>
    <row r="186" spans="3:7">
      <c r="C186" s="30"/>
      <c r="F186" s="30"/>
      <c r="G186" s="30"/>
    </row>
    <row r="187" spans="3:7"/>
    <row r="188" spans="3:7"/>
    <row r="189" spans="3:7"/>
    <row r="190" spans="3:7"/>
    <row r="191" spans="3:7"/>
    <row r="192" spans="3:7"/>
    <row r="193"/>
    <row r="194"/>
    <row r="195"/>
    <row r="196"/>
  </sheetData>
  <mergeCells count="6">
    <mergeCell ref="D4:D5"/>
    <mergeCell ref="E4:G4"/>
    <mergeCell ref="A2:G2"/>
    <mergeCell ref="A4:A5"/>
    <mergeCell ref="B4:B5"/>
    <mergeCell ref="C4:C5"/>
  </mergeCells>
  <printOptions horizontalCentered="1"/>
  <pageMargins left="0.59055118110236227" right="0.39370078740157483" top="0.55118110236220474" bottom="0.39370078740157483" header="0.31496062992125984" footer="0.31496062992125984"/>
  <pageSetup paperSize="8" scale="1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W241"/>
  <sheetViews>
    <sheetView view="pageBreakPreview" zoomScale="90" zoomScaleNormal="100" zoomScaleSheetLayoutView="90" workbookViewId="0">
      <pane xSplit="2" ySplit="9" topLeftCell="C10" activePane="bottomRight" state="frozen"/>
      <selection pane="topRight" activeCell="C1" sqref="C1"/>
      <selection pane="bottomLeft" activeCell="A10" sqref="A10"/>
      <selection pane="bottomRight" activeCell="AH10" sqref="AH10"/>
    </sheetView>
  </sheetViews>
  <sheetFormatPr defaultRowHeight="15.75" outlineLevelRow="1" outlineLevelCol="1"/>
  <cols>
    <col min="1" max="1" width="4.42578125" style="54" customWidth="1"/>
    <col min="2" max="2" width="44.7109375" style="54" customWidth="1"/>
    <col min="3" max="3" width="10.140625" style="55" bestFit="1" customWidth="1"/>
    <col min="4" max="4" width="9.7109375" style="56" bestFit="1" customWidth="1"/>
    <col min="5" max="5" width="10" style="57" bestFit="1" customWidth="1"/>
    <col min="6" max="7" width="8.42578125" style="57" hidden="1" customWidth="1"/>
    <col min="8" max="8" width="7" style="57" hidden="1" customWidth="1"/>
    <col min="9" max="9" width="7.28515625" style="57" hidden="1" customWidth="1"/>
    <col min="10" max="11" width="8.42578125" style="57" hidden="1" customWidth="1"/>
    <col min="12" max="13" width="7.28515625" style="57" hidden="1" customWidth="1"/>
    <col min="14" max="15" width="8.42578125" style="55" hidden="1" customWidth="1"/>
    <col min="16" max="16" width="8.140625" style="55" hidden="1" customWidth="1"/>
    <col min="17" max="17" width="7.28515625" style="57" hidden="1" customWidth="1"/>
    <col min="18" max="19" width="8.42578125" style="55" bestFit="1" customWidth="1"/>
    <col min="20" max="20" width="8.140625" style="55" bestFit="1" customWidth="1"/>
    <col min="21" max="21" width="7.28515625" style="57" bestFit="1" customWidth="1"/>
    <col min="22" max="22" width="8.85546875" style="55" hidden="1" customWidth="1"/>
    <col min="23" max="23" width="8.42578125" style="55" hidden="1" customWidth="1"/>
    <col min="24" max="24" width="6.140625" style="55" hidden="1" customWidth="1"/>
    <col min="25" max="25" width="7.28515625" style="57" hidden="1" customWidth="1"/>
    <col min="26" max="26" width="8.85546875" style="55" bestFit="1" customWidth="1" outlineLevel="1"/>
    <col min="27" max="27" width="9.140625" style="55" customWidth="1" outlineLevel="1"/>
    <col min="28" max="28" width="8.140625" style="55" bestFit="1" customWidth="1" outlineLevel="1"/>
    <col min="29" max="29" width="7.140625" style="57" customWidth="1" outlineLevel="1"/>
    <col min="30" max="30" width="8.85546875" style="55" bestFit="1" customWidth="1" outlineLevel="1"/>
    <col min="31" max="31" width="9.140625" style="55" bestFit="1" customWidth="1" outlineLevel="1"/>
    <col min="32" max="32" width="6.140625" style="55" bestFit="1" customWidth="1" outlineLevel="1"/>
    <col min="33" max="33" width="7.28515625" style="57" bestFit="1" customWidth="1" outlineLevel="1"/>
    <col min="34" max="34" width="76.7109375" style="73" customWidth="1"/>
    <col min="35" max="35" width="7.42578125" style="54" bestFit="1" customWidth="1"/>
    <col min="36" max="36" width="5" style="54" customWidth="1"/>
    <col min="37" max="38" width="9.140625" style="54"/>
    <col min="39" max="39" width="3.85546875" style="54" customWidth="1"/>
    <col min="40" max="40" width="9.140625" style="54"/>
    <col min="41" max="41" width="3.5703125" style="54" customWidth="1"/>
    <col min="42" max="42" width="9.140625" style="54"/>
    <col min="43" max="43" width="2.85546875" style="54" customWidth="1"/>
    <col min="44" max="45" width="9.140625" style="54"/>
    <col min="46" max="46" width="8.85546875" style="54" bestFit="1" customWidth="1"/>
    <col min="47" max="47" width="9.140625" style="54"/>
    <col min="48" max="48" width="6.140625" style="54" bestFit="1" customWidth="1"/>
    <col min="49" max="49" width="7.28515625" style="54" bestFit="1" customWidth="1"/>
    <col min="50" max="16384" width="9.140625" style="54"/>
  </cols>
  <sheetData>
    <row r="1" spans="1:49">
      <c r="AH1" s="38" t="s">
        <v>45</v>
      </c>
    </row>
    <row r="2" spans="1:49" ht="18.75">
      <c r="A2" s="124" t="s">
        <v>40</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row>
    <row r="3" spans="1:49" s="58" customFormat="1" ht="21" customHeight="1">
      <c r="A3" s="124" t="s">
        <v>80</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row>
    <row r="4" spans="1:49" s="58" customFormat="1" ht="21.6" customHeight="1">
      <c r="A4" s="124" t="s">
        <v>44</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row>
    <row r="5" spans="1:49" s="58" customFormat="1" ht="16.5" hidden="1">
      <c r="A5" s="3"/>
      <c r="B5" s="125" t="s">
        <v>20</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row>
    <row r="6" spans="1:49">
      <c r="A6" s="4"/>
      <c r="B6" s="4"/>
      <c r="C6" s="5"/>
      <c r="D6" s="6"/>
      <c r="E6" s="103"/>
      <c r="J6" s="82">
        <f>(193.06+60.06)+(1.95+1.27)-32.77*0-13.35</f>
        <v>242.99000000000004</v>
      </c>
      <c r="N6" s="82">
        <f>(193.06+60.06+57.14)+(1.95+1.27+1.3)-16.5-6.4+1.1</f>
        <v>292.98</v>
      </c>
      <c r="O6" s="57"/>
      <c r="P6" s="5"/>
      <c r="R6" s="82">
        <f>(193.06+60.06+57.14)+(1.95+1.27+1.3)-16.5-6.4+1.1</f>
        <v>292.98</v>
      </c>
      <c r="S6" s="57"/>
      <c r="T6" s="5"/>
      <c r="V6" s="82">
        <f>111+44.34+58.91</f>
        <v>214.25</v>
      </c>
      <c r="W6" s="5"/>
      <c r="X6" s="5"/>
      <c r="Z6" s="82">
        <f>111+44.34+58.91+86.96</f>
        <v>301.20999999999998</v>
      </c>
      <c r="AA6" s="82">
        <f>E9*50%</f>
        <v>325.50000000000006</v>
      </c>
      <c r="AB6" s="7"/>
      <c r="AC6" s="59"/>
      <c r="AD6" s="82">
        <f>111+190.21+124.95</f>
        <v>426.16</v>
      </c>
      <c r="AE6" s="7"/>
      <c r="AF6" s="7"/>
      <c r="AG6" s="59"/>
      <c r="AH6" s="23" t="s">
        <v>0</v>
      </c>
    </row>
    <row r="7" spans="1:49" ht="48.75" customHeight="1">
      <c r="A7" s="126" t="s">
        <v>33</v>
      </c>
      <c r="B7" s="126" t="s">
        <v>41</v>
      </c>
      <c r="C7" s="127" t="s">
        <v>15</v>
      </c>
      <c r="D7" s="126" t="s">
        <v>14</v>
      </c>
      <c r="E7" s="128" t="s">
        <v>32</v>
      </c>
      <c r="F7" s="130" t="s">
        <v>35</v>
      </c>
      <c r="G7" s="131"/>
      <c r="H7" s="131"/>
      <c r="I7" s="132"/>
      <c r="J7" s="130" t="s">
        <v>62</v>
      </c>
      <c r="K7" s="131"/>
      <c r="L7" s="131"/>
      <c r="M7" s="132"/>
      <c r="N7" s="130" t="s">
        <v>74</v>
      </c>
      <c r="O7" s="131"/>
      <c r="P7" s="131"/>
      <c r="Q7" s="132"/>
      <c r="R7" s="130" t="s">
        <v>83</v>
      </c>
      <c r="S7" s="131"/>
      <c r="T7" s="131"/>
      <c r="U7" s="132"/>
      <c r="V7" s="133" t="s">
        <v>63</v>
      </c>
      <c r="W7" s="134"/>
      <c r="X7" s="134"/>
      <c r="Y7" s="135"/>
      <c r="Z7" s="136" t="s">
        <v>42</v>
      </c>
      <c r="AA7" s="137"/>
      <c r="AB7" s="137"/>
      <c r="AC7" s="138"/>
      <c r="AD7" s="141" t="s">
        <v>73</v>
      </c>
      <c r="AE7" s="142"/>
      <c r="AF7" s="142"/>
      <c r="AG7" s="143"/>
      <c r="AH7" s="147" t="s">
        <v>71</v>
      </c>
      <c r="AL7" s="60" t="s">
        <v>37</v>
      </c>
      <c r="AN7" s="81" t="s">
        <v>64</v>
      </c>
      <c r="AP7" s="81" t="s">
        <v>65</v>
      </c>
      <c r="AR7" s="81" t="s">
        <v>66</v>
      </c>
      <c r="AT7" s="133" t="s">
        <v>63</v>
      </c>
      <c r="AU7" s="134"/>
      <c r="AV7" s="134"/>
      <c r="AW7" s="135"/>
    </row>
    <row r="8" spans="1:49" ht="29.25" customHeight="1">
      <c r="A8" s="126"/>
      <c r="B8" s="126"/>
      <c r="C8" s="127"/>
      <c r="D8" s="126"/>
      <c r="E8" s="129"/>
      <c r="F8" s="8" t="s">
        <v>18</v>
      </c>
      <c r="G8" s="84" t="s">
        <v>19</v>
      </c>
      <c r="H8" s="84" t="s">
        <v>34</v>
      </c>
      <c r="I8" s="9" t="s">
        <v>1</v>
      </c>
      <c r="J8" s="8" t="s">
        <v>18</v>
      </c>
      <c r="K8" s="84" t="s">
        <v>19</v>
      </c>
      <c r="L8" s="84" t="s">
        <v>34</v>
      </c>
      <c r="M8" s="9" t="s">
        <v>1</v>
      </c>
      <c r="N8" s="8" t="s">
        <v>18</v>
      </c>
      <c r="O8" s="84" t="s">
        <v>79</v>
      </c>
      <c r="P8" s="84" t="s">
        <v>34</v>
      </c>
      <c r="Q8" s="9" t="s">
        <v>1</v>
      </c>
      <c r="R8" s="8" t="s">
        <v>18</v>
      </c>
      <c r="S8" s="84" t="s">
        <v>79</v>
      </c>
      <c r="T8" s="84" t="s">
        <v>34</v>
      </c>
      <c r="U8" s="9" t="s">
        <v>1</v>
      </c>
      <c r="V8" s="84" t="s">
        <v>72</v>
      </c>
      <c r="W8" s="84" t="s">
        <v>79</v>
      </c>
      <c r="X8" s="84" t="s">
        <v>34</v>
      </c>
      <c r="Y8" s="9" t="s">
        <v>1</v>
      </c>
      <c r="Z8" s="84" t="s">
        <v>72</v>
      </c>
      <c r="AA8" s="84" t="s">
        <v>13</v>
      </c>
      <c r="AB8" s="84" t="s">
        <v>34</v>
      </c>
      <c r="AC8" s="9" t="s">
        <v>1</v>
      </c>
      <c r="AD8" s="84" t="s">
        <v>72</v>
      </c>
      <c r="AE8" s="84" t="s">
        <v>13</v>
      </c>
      <c r="AF8" s="84" t="s">
        <v>34</v>
      </c>
      <c r="AG8" s="9" t="s">
        <v>1</v>
      </c>
      <c r="AH8" s="148"/>
      <c r="AL8" s="84" t="s">
        <v>19</v>
      </c>
      <c r="AN8" s="84" t="s">
        <v>13</v>
      </c>
      <c r="AP8" s="84" t="s">
        <v>13</v>
      </c>
      <c r="AR8" s="84" t="s">
        <v>13</v>
      </c>
      <c r="AT8" s="84" t="s">
        <v>72</v>
      </c>
      <c r="AU8" s="84" t="s">
        <v>13</v>
      </c>
      <c r="AV8" s="84" t="s">
        <v>34</v>
      </c>
      <c r="AW8" s="9" t="s">
        <v>1</v>
      </c>
    </row>
    <row r="9" spans="1:49" ht="29.25" customHeight="1">
      <c r="A9" s="44"/>
      <c r="B9" s="44" t="s">
        <v>17</v>
      </c>
      <c r="C9" s="45">
        <f>C13+C15+C17+C19+C21+C23+C25+C27+C29+C31+C33+C35+C37+C39+C41+C43+C45+C47+C49</f>
        <v>3110.38</v>
      </c>
      <c r="D9" s="45"/>
      <c r="E9" s="46">
        <f>E13+E15+E17+E19+E21+E23+E25+E27+E29+E31+E33+E35+E37+E39+E41+E43+E45+E47+E49</f>
        <v>651.00000000000011</v>
      </c>
      <c r="F9" s="47">
        <f>F13+F15+F17+F19+F21+F23+F25+F27+F29+F31+F33+F35+F37+F39+F41+F43+F45+F47+F49</f>
        <v>195.02000000000004</v>
      </c>
      <c r="G9" s="46">
        <f>G13+G15+G17+G19+G21+G23+G25+G27+G29+G31+G33+G35+G37+G39+G41+G43+G45+G47+G49+G51+G53</f>
        <v>195.04539999999997</v>
      </c>
      <c r="H9" s="46">
        <f>G9-F9</f>
        <v>2.5399999999933698E-2</v>
      </c>
      <c r="I9" s="48">
        <f>G9/F9*100</f>
        <v>100.01302430519942</v>
      </c>
      <c r="J9" s="47">
        <f>J13+J15+J17+J19+J21+J23+J25+J27+J29+J31+J33+J35+J37+J39+J41+J43+J45+J47+J49</f>
        <v>244.09000000000003</v>
      </c>
      <c r="K9" s="46">
        <f>K13+K15+K17+K19+K21+K23+K25+K27+K29+K31+K33+K35+K37+K39+K41+K43+K45+K47+K49+K51+K53</f>
        <v>272.28290000000004</v>
      </c>
      <c r="L9" s="46">
        <f>K9-J9</f>
        <v>28.192900000000009</v>
      </c>
      <c r="M9" s="48">
        <f>K9/J9*100</f>
        <v>111.5502068909009</v>
      </c>
      <c r="N9" s="47">
        <f>N13+N15+N17+N19+N21+N23+N25+N27+N29+N31+N33+N35+N37+N39+N41+N43+N45+N47+N49</f>
        <v>292.98000000000008</v>
      </c>
      <c r="O9" s="46">
        <f>O13+O15+O17+O19+O21+O23+O25+O27+O29+O31+O33+O35+O37+O39+O41+O43+O45+O47+O49+O51+O53</f>
        <v>312.31290000000001</v>
      </c>
      <c r="P9" s="46">
        <f>O9-N9</f>
        <v>19.332899999999938</v>
      </c>
      <c r="Q9" s="48">
        <f>O9/N9*100</f>
        <v>106.59870980954329</v>
      </c>
      <c r="R9" s="47">
        <f>R13+R15+R17+R19+R21+R23+R25+R27+R29+R31+R33+R35+R37+R39+R41+R43+R45+R47+R49</f>
        <v>341.60999999999996</v>
      </c>
      <c r="S9" s="46">
        <f>S13+S15+S17+S19+S21+S23+S25+S27+S29+S31+S33+S35+S37+S39+S41+S43+S45+S47+S49+S51+S53</f>
        <v>363.89319999999998</v>
      </c>
      <c r="T9" s="46">
        <f>S9-R9</f>
        <v>22.283200000000022</v>
      </c>
      <c r="U9" s="48">
        <f>S9/R9*100</f>
        <v>106.52299405755102</v>
      </c>
      <c r="V9" s="47">
        <f>V13+V15+V17+V19+V21+V23+V25+V27+V29+V31+V33+V35+V37+V39+V41+V43+V45+V47+V49</f>
        <v>214.25</v>
      </c>
      <c r="W9" s="46">
        <f>W13+W15+W17+W19+W21+W23+W25+W27+W29+W31+W33+W35+W37+W39+W41+W43+W45+W47+W49</f>
        <v>216.94</v>
      </c>
      <c r="X9" s="46">
        <f>W9-V9</f>
        <v>2.6899999999999977</v>
      </c>
      <c r="Y9" s="48">
        <f>W9/V9*100</f>
        <v>101.25554259043174</v>
      </c>
      <c r="Z9" s="47">
        <f>Z13+Z15+Z17+Z19+Z21+Z23+Z25+Z27+Z29+Z31+Z33+Z35+Z37+Z39+Z41+Z43+Z45+Z47+Z49</f>
        <v>301.20999999999992</v>
      </c>
      <c r="AA9" s="46">
        <f>AA13+AA15+AA17+AA19+AA21+AA23+AA25+AA27+AA29+AA31+AA33+AA35+AA37+AA39+AA41+AA43+AA45+AA47+AA49</f>
        <v>303.89999999999998</v>
      </c>
      <c r="AB9" s="46">
        <f>AA9-Z9</f>
        <v>2.6900000000000546</v>
      </c>
      <c r="AC9" s="48">
        <f>AA9/Z9*100</f>
        <v>100.89306463928823</v>
      </c>
      <c r="AD9" s="47">
        <f>AD13+AD15+AD17+AD19+AD21+AD23+AD25+AD27+AD29+AD31+AD33+AD35+AD37+AD39+AD41+AD43+AD45+AD47+AD49</f>
        <v>426.16000000000014</v>
      </c>
      <c r="AE9" s="46">
        <f>AE13+AE15+AE17+AE19+AE21+AE23+AE25+AE27+AE29+AE31+AE33+AE35+AE37+AE39+AE41+AE43+AE45+AE47+AE49</f>
        <v>428.85</v>
      </c>
      <c r="AF9" s="46">
        <f>AE9-AD9</f>
        <v>2.689999999999884</v>
      </c>
      <c r="AG9" s="48">
        <f>AE9/AD9*100</f>
        <v>100.63121832175706</v>
      </c>
      <c r="AH9" s="61"/>
      <c r="AI9" s="79">
        <f>E9*50%</f>
        <v>325.50000000000006</v>
      </c>
      <c r="AL9" s="10">
        <f>AL13+AL15+AL17+AL19+AL21+AL23+AL25+AL27+AL29+AL31+AL33+AL35+AL37+AL39+AL41+AL43+AL45+AL47+AL49</f>
        <v>129.69999999999999</v>
      </c>
      <c r="AN9" s="46">
        <f>AN13+AN15+AN17+AN19+AN21+AN23+AN25+AN27+AN29+AN31+AN33+AN35+AN37+AN39+AN41+AN43+AN45+AN47+AN49</f>
        <v>157.05000000000007</v>
      </c>
      <c r="AP9" s="46">
        <f>AP13+AP15+AP17+AP19+AP21+AP23+AP25+AP27+AP29+AP31+AP33+AP35+AP37+AP39+AP41+AP43+AP45+AP47+AP49</f>
        <v>215.96</v>
      </c>
      <c r="AR9" s="46">
        <f>AR13+AR15+AR17+AR19+AR21+AR23+AR25+AR27+AR29+AR31+AR33+AR35+AR37+AR39+AR41+AR43+AR45+AR47+AR49</f>
        <v>302.92</v>
      </c>
      <c r="AT9" s="47">
        <f>AT13+AT15+AT17+AT19+AT21+AT23+AT25+AT27+AT29+AT31+AT33+AT35+AT37+AT39+AT41+AT43+AT45+AT47+AT49</f>
        <v>214.25</v>
      </c>
      <c r="AU9" s="46">
        <f>AU13+AU15+AU17+AU19+AU21+AU23+AU25+AU27+AU29+AU31+AU33+AU35+AU37+AU39+AU41+AU43+AU45+AU47+AU49</f>
        <v>216.32000000000008</v>
      </c>
      <c r="AV9" s="46">
        <f>AU9-AT9</f>
        <v>2.0700000000000784</v>
      </c>
      <c r="AW9" s="48">
        <f>AU9/AT9*100</f>
        <v>100.96616102683784</v>
      </c>
    </row>
    <row r="10" spans="1:49" s="63" customFormat="1" ht="15">
      <c r="A10" s="40"/>
      <c r="B10" s="41" t="s">
        <v>12</v>
      </c>
      <c r="C10" s="42"/>
      <c r="D10" s="42"/>
      <c r="E10" s="42"/>
      <c r="F10" s="42"/>
      <c r="G10" s="42"/>
      <c r="H10" s="43"/>
      <c r="I10" s="43"/>
      <c r="J10" s="42"/>
      <c r="K10" s="42"/>
      <c r="L10" s="43"/>
      <c r="M10" s="43"/>
      <c r="N10" s="42"/>
      <c r="O10" s="42"/>
      <c r="P10" s="43"/>
      <c r="Q10" s="43"/>
      <c r="R10" s="42"/>
      <c r="S10" s="42"/>
      <c r="T10" s="43"/>
      <c r="U10" s="43"/>
      <c r="V10" s="42"/>
      <c r="W10" s="42"/>
      <c r="X10" s="42"/>
      <c r="Y10" s="43"/>
      <c r="Z10" s="42"/>
      <c r="AA10" s="42"/>
      <c r="AB10" s="42"/>
      <c r="AC10" s="43"/>
      <c r="AD10" s="42"/>
      <c r="AE10" s="42"/>
      <c r="AF10" s="42"/>
      <c r="AG10" s="43"/>
      <c r="AH10" s="62"/>
      <c r="AI10" s="80"/>
      <c r="AL10" s="26"/>
      <c r="AN10" s="42"/>
      <c r="AP10" s="42"/>
      <c r="AR10" s="42"/>
      <c r="AT10" s="42"/>
      <c r="AU10" s="42"/>
      <c r="AV10" s="42"/>
      <c r="AW10" s="43"/>
    </row>
    <row r="11" spans="1:49">
      <c r="A11" s="29"/>
      <c r="B11" s="2" t="s">
        <v>3</v>
      </c>
      <c r="C11" s="10">
        <f>C32+C34+C46+C48+C50</f>
        <v>97.97</v>
      </c>
      <c r="D11" s="10"/>
      <c r="E11" s="10">
        <f>E32+E34+E46+E48+E50</f>
        <v>13.4</v>
      </c>
      <c r="F11" s="10">
        <f>F32+F34+F46+F48+F50</f>
        <v>1.96</v>
      </c>
      <c r="G11" s="10">
        <f>G32+G34+G46+G48+G50</f>
        <v>2.5</v>
      </c>
      <c r="H11" s="10">
        <f>G11-F11</f>
        <v>0.54</v>
      </c>
      <c r="I11" s="11">
        <f>G11/F11*100</f>
        <v>127.55102040816327</v>
      </c>
      <c r="J11" s="10">
        <f>J32+J34+J46+J48+J50</f>
        <v>3.23</v>
      </c>
      <c r="K11" s="10">
        <f>K32+K34+K46+K48+K50</f>
        <v>2.5099999999999998</v>
      </c>
      <c r="L11" s="10">
        <f>K11-J11</f>
        <v>-0.7200000000000002</v>
      </c>
      <c r="M11" s="11">
        <f>K11/J11*100</f>
        <v>77.708978328173373</v>
      </c>
      <c r="N11" s="10">
        <f>N32+N34+N46+N48+N50</f>
        <v>4.5299999999999994</v>
      </c>
      <c r="O11" s="10">
        <f>O32+O34+O46+O48+O50</f>
        <v>5.85</v>
      </c>
      <c r="P11" s="10">
        <f>O11-N11</f>
        <v>1.3200000000000003</v>
      </c>
      <c r="Q11" s="11">
        <f>O11/N11*100</f>
        <v>129.13907284768214</v>
      </c>
      <c r="R11" s="10">
        <f>R32+R34+R46+R48+R50</f>
        <v>6.12</v>
      </c>
      <c r="S11" s="10">
        <f>S32+S34+S46+S48+S50</f>
        <v>5.93</v>
      </c>
      <c r="T11" s="10">
        <f>S11-R11</f>
        <v>-0.19000000000000039</v>
      </c>
      <c r="U11" s="11">
        <f>S11/R11*100</f>
        <v>96.895424836601293</v>
      </c>
      <c r="V11" s="10">
        <f>V32+V34+V46+V48+V50</f>
        <v>5.67</v>
      </c>
      <c r="W11" s="10">
        <f>W32+W34+W46+W48+W50</f>
        <v>6.43</v>
      </c>
      <c r="X11" s="10">
        <f>W11-V11</f>
        <v>0.75999999999999979</v>
      </c>
      <c r="Y11" s="11">
        <f>W11/V11*100</f>
        <v>113.40388007054673</v>
      </c>
      <c r="Z11" s="10">
        <f>Z32+Z34+Z46+Z48+Z50</f>
        <v>7.32</v>
      </c>
      <c r="AA11" s="10">
        <f>AA32+AA34+AA46+AA48+AA50</f>
        <v>8.08</v>
      </c>
      <c r="AB11" s="10">
        <f>AA11-Z11</f>
        <v>0.75999999999999979</v>
      </c>
      <c r="AC11" s="11">
        <f>AA11/Z11*100</f>
        <v>110.38251366120218</v>
      </c>
      <c r="AD11" s="10">
        <f>AD32+AD34+AD46+AD48+AD50</f>
        <v>10.82</v>
      </c>
      <c r="AE11" s="10">
        <f>AE32+AE34+AE46+AE48+AE50</f>
        <v>11.580000000000002</v>
      </c>
      <c r="AF11" s="10">
        <f>AE11-AD11</f>
        <v>0.76000000000000156</v>
      </c>
      <c r="AG11" s="11">
        <f>AE11/AD11*100</f>
        <v>107.02402957486139</v>
      </c>
      <c r="AH11" s="64"/>
      <c r="AI11" s="79">
        <f>E11*50%</f>
        <v>6.7</v>
      </c>
      <c r="AL11" s="10">
        <f>AL32+AL34+AL46+AL48+AL50</f>
        <v>0.89</v>
      </c>
      <c r="AN11" s="10">
        <f>AN32+AN34+AN46+AN48+AN50</f>
        <v>4.1499999999999995</v>
      </c>
      <c r="AP11" s="10">
        <f>AP32+AP34+AP46+AP48+AP50</f>
        <v>5.72</v>
      </c>
      <c r="AR11" s="10">
        <f>AR32+AR34+AR46+AR48+AR50</f>
        <v>7.3699999999999992</v>
      </c>
      <c r="AT11" s="10">
        <f>AT32+AT34+AT46+AT48+AT50</f>
        <v>5.67</v>
      </c>
      <c r="AU11" s="10">
        <f>AU32+AU34+AU46+AU48+AU50</f>
        <v>5.7299999999999995</v>
      </c>
      <c r="AV11" s="10">
        <f>AU11-AT11</f>
        <v>5.9999999999999609E-2</v>
      </c>
      <c r="AW11" s="11">
        <f>AU11/AT11*100</f>
        <v>101.05820105820105</v>
      </c>
    </row>
    <row r="12" spans="1:49">
      <c r="A12" s="17"/>
      <c r="B12" s="1" t="s">
        <v>2</v>
      </c>
      <c r="C12" s="27">
        <f>C14+C16+C18+C20+C22+C24+C26+C28+C30+C36+C38+C40+C42+C44</f>
        <v>3012.41</v>
      </c>
      <c r="D12" s="27"/>
      <c r="E12" s="27">
        <f>E14+E16+E18+E20+E22+E24+E26+E28+E30+E36+E38+E40+E42+E44</f>
        <v>637.6</v>
      </c>
      <c r="F12" s="27">
        <f>F14+F16+F18+F20+F22+F24+F26+F28+F30+F36+F38+F40+F42+F44</f>
        <v>193.06000000000003</v>
      </c>
      <c r="G12" s="27">
        <f>G14+G16+G18+G20+G22+G24+G26+G28+G30+G36+G38+G40+G42+G44+G52+G54</f>
        <v>192.54539999999997</v>
      </c>
      <c r="H12" s="27">
        <f>G12-F12</f>
        <v>-0.51460000000005834</v>
      </c>
      <c r="I12" s="28">
        <f>G12/F12*100</f>
        <v>99.733450740702352</v>
      </c>
      <c r="J12" s="27">
        <f>J14+J16+J18+J20+J22+J24+J26+J28+J30+J36+J38+J40+J42+J44</f>
        <v>240.86000000000004</v>
      </c>
      <c r="K12" s="27">
        <f>K14+K16+K18+K20+K22+K24+K26+K28+K30+K36+K38+K40+K42+K44+K52+K54</f>
        <v>269.77290000000005</v>
      </c>
      <c r="L12" s="27">
        <f>K12-J12</f>
        <v>28.912900000000008</v>
      </c>
      <c r="M12" s="28">
        <f>K12/J12*100</f>
        <v>112.00402723573862</v>
      </c>
      <c r="N12" s="27">
        <f>N14+N16+N18+N20+N22+N24+N26+N28+N30+N36+N38+N40+N42+N44</f>
        <v>288.45000000000005</v>
      </c>
      <c r="O12" s="27">
        <f>O14+O16+O18+O20+O22+O24+O26+O28+O30+O36+O38+O40+O42+O44+O52+O54</f>
        <v>306.46290000000005</v>
      </c>
      <c r="P12" s="27">
        <f>O12-N12</f>
        <v>18.012900000000002</v>
      </c>
      <c r="Q12" s="28">
        <f>O12/N12*100</f>
        <v>106.24472178887157</v>
      </c>
      <c r="R12" s="27">
        <f>R14+R16+R18+R20+R22+R24+R26+R28+R30+R36+R38+R40+R42+R44</f>
        <v>335.48999999999995</v>
      </c>
      <c r="S12" s="27">
        <f>S14+S16+S18+S20+S22+S24+S26+S28+S30+S36+S38+S40+S42+S44+S52+S54</f>
        <v>357.96320000000003</v>
      </c>
      <c r="T12" s="27">
        <f>S12-R12</f>
        <v>22.473200000000077</v>
      </c>
      <c r="U12" s="28">
        <f>S12/R12*100</f>
        <v>106.69861992905901</v>
      </c>
      <c r="V12" s="27">
        <f>V14+V16+V18+V20+V22+V24+V26+V28+V30+V36+V38+V40+V42+V44</f>
        <v>208.58</v>
      </c>
      <c r="W12" s="27">
        <f>W14+W16+W18+W20+W22+W24+W26+W28+W30+W36+W38+W40+W42+W44</f>
        <v>210.51</v>
      </c>
      <c r="X12" s="27">
        <f>W12-V12</f>
        <v>1.9299999999999784</v>
      </c>
      <c r="Y12" s="28">
        <f>W12/V12*100</f>
        <v>100.92530443954357</v>
      </c>
      <c r="Z12" s="27">
        <f>Z14+Z16+Z18+Z20+Z22+Z24+Z26+Z28+Z30+Z36+Z38+Z40+Z42+Z44</f>
        <v>293.89</v>
      </c>
      <c r="AA12" s="27">
        <f>AA14+AA16+AA18+AA20+AA22+AA24+AA26+AA28+AA30+AA36+AA38+AA40+AA42+AA44</f>
        <v>295.82</v>
      </c>
      <c r="AB12" s="27">
        <f>AA12-Z12</f>
        <v>1.9300000000000068</v>
      </c>
      <c r="AC12" s="28">
        <f>AA12/Z12*100</f>
        <v>100.65670829221818</v>
      </c>
      <c r="AD12" s="27">
        <f>AD14+AD16+AD18+AD20+AD22+AD24+AD26+AD28+AD30+AD36+AD38+AD40+AD42+AD44</f>
        <v>415.34000000000009</v>
      </c>
      <c r="AE12" s="27">
        <f>AE14+AE16+AE18+AE20+AE22+AE24+AE26+AE28+AE30+AE36+AE38+AE40+AE42+AE44</f>
        <v>417.27</v>
      </c>
      <c r="AF12" s="27">
        <f>AE12-AD12</f>
        <v>1.9299999999998931</v>
      </c>
      <c r="AG12" s="28">
        <f>AE12/AD12*100</f>
        <v>100.46467953965423</v>
      </c>
      <c r="AH12" s="65"/>
      <c r="AI12" s="79">
        <f>E12*50%</f>
        <v>318.8</v>
      </c>
      <c r="AL12" s="27">
        <f>AL14+AL16+AL18+AL20+AL22+AL24+AL26+AL28+AL30+AL36+AL38+AL40+AL42+AL44</f>
        <v>128.80999999999997</v>
      </c>
      <c r="AN12" s="27">
        <f>AN14+AN16+AN18+AN20+AN22+AN24+AN26+AN28+AN30+AN36+AN38+AN40+AN42+AN44</f>
        <v>152.90000000000006</v>
      </c>
      <c r="AP12" s="27">
        <f>AP14+AP16+AP18+AP20+AP22+AP24+AP26+AP28+AP30+AP36+AP38+AP40+AP42+AP44</f>
        <v>210.24</v>
      </c>
      <c r="AR12" s="27">
        <f>AR14+AR16+AR18+AR20+AR22+AR24+AR26+AR28+AR30+AR36+AR38+AR40+AR42+AR44</f>
        <v>295.55</v>
      </c>
      <c r="AT12" s="27">
        <f>AT14+AT16+AT18+AT20+AT22+AT24+AT26+AT28+AT30+AT36+AT38+AT40+AT42+AT44</f>
        <v>208.58</v>
      </c>
      <c r="AU12" s="27">
        <f>AU14+AU16+AU18+AU20+AU22+AU24+AU26+AU28+AU30+AU36+AU38+AU40+AU42+AU44</f>
        <v>210.59000000000006</v>
      </c>
      <c r="AV12" s="27">
        <f>AU12-AT12</f>
        <v>2.0100000000000477</v>
      </c>
      <c r="AW12" s="28">
        <f>AU12/AT12*100</f>
        <v>100.9636590277112</v>
      </c>
    </row>
    <row r="13" spans="1:49" s="4" customFormat="1" ht="309.75" customHeight="1" outlineLevel="1">
      <c r="A13" s="20">
        <v>1</v>
      </c>
      <c r="B13" s="18" t="s">
        <v>21</v>
      </c>
      <c r="C13" s="14">
        <f>C14</f>
        <v>528.4</v>
      </c>
      <c r="D13" s="85" t="s">
        <v>11</v>
      </c>
      <c r="E13" s="14">
        <f t="shared" ref="E13:AG13" si="0">E14</f>
        <v>111</v>
      </c>
      <c r="F13" s="14">
        <f t="shared" si="0"/>
        <v>27.47</v>
      </c>
      <c r="G13" s="14">
        <f t="shared" si="0"/>
        <v>32.18</v>
      </c>
      <c r="H13" s="14">
        <f t="shared" si="0"/>
        <v>4.7100000000000009</v>
      </c>
      <c r="I13" s="13">
        <f t="shared" si="0"/>
        <v>117.14597742992356</v>
      </c>
      <c r="J13" s="14">
        <f t="shared" si="0"/>
        <v>37.97</v>
      </c>
      <c r="K13" s="14">
        <f t="shared" si="0"/>
        <v>42.96</v>
      </c>
      <c r="L13" s="14">
        <f t="shared" si="0"/>
        <v>4.990000000000002</v>
      </c>
      <c r="M13" s="13">
        <f t="shared" si="0"/>
        <v>113.14195417434819</v>
      </c>
      <c r="N13" s="14">
        <f t="shared" si="0"/>
        <v>47.47</v>
      </c>
      <c r="O13" s="14">
        <f t="shared" si="0"/>
        <v>47.5</v>
      </c>
      <c r="P13" s="14">
        <f t="shared" si="0"/>
        <v>3.0000000000001137E-2</v>
      </c>
      <c r="Q13" s="13">
        <f t="shared" si="0"/>
        <v>100.06319780914261</v>
      </c>
      <c r="R13" s="14">
        <f t="shared" si="0"/>
        <v>58.269999999999996</v>
      </c>
      <c r="S13" s="14">
        <f t="shared" si="0"/>
        <v>51.98</v>
      </c>
      <c r="T13" s="14">
        <f t="shared" si="0"/>
        <v>-6.2899999999999991</v>
      </c>
      <c r="U13" s="13">
        <f t="shared" si="0"/>
        <v>89.205423030719061</v>
      </c>
      <c r="V13" s="14">
        <f t="shared" si="0"/>
        <v>56.4</v>
      </c>
      <c r="W13" s="14">
        <f t="shared" si="0"/>
        <v>56.43</v>
      </c>
      <c r="X13" s="14">
        <f t="shared" si="0"/>
        <v>3.0000000000001137E-2</v>
      </c>
      <c r="Y13" s="13">
        <f t="shared" si="0"/>
        <v>100.05319148936171</v>
      </c>
      <c r="Z13" s="14">
        <f t="shared" si="0"/>
        <v>75.2</v>
      </c>
      <c r="AA13" s="14">
        <f t="shared" si="0"/>
        <v>75.23</v>
      </c>
      <c r="AB13" s="14">
        <f t="shared" si="0"/>
        <v>3.0000000000001137E-2</v>
      </c>
      <c r="AC13" s="13">
        <f t="shared" si="0"/>
        <v>100.03989361702128</v>
      </c>
      <c r="AD13" s="14">
        <f t="shared" si="0"/>
        <v>94.78</v>
      </c>
      <c r="AE13" s="14">
        <f t="shared" si="0"/>
        <v>94.81</v>
      </c>
      <c r="AF13" s="14">
        <f t="shared" si="0"/>
        <v>3.0000000000001137E-2</v>
      </c>
      <c r="AG13" s="13">
        <f t="shared" si="0"/>
        <v>100.03165224730957</v>
      </c>
      <c r="AH13" s="139" t="s">
        <v>86</v>
      </c>
      <c r="AL13" s="14">
        <f>AL14</f>
        <v>19.22</v>
      </c>
      <c r="AN13" s="14">
        <f>AN14</f>
        <v>40.07</v>
      </c>
      <c r="AP13" s="14">
        <f>AP14</f>
        <v>56.57</v>
      </c>
      <c r="AR13" s="14">
        <f>AR14</f>
        <v>75.37</v>
      </c>
      <c r="AT13" s="14">
        <f>AT14</f>
        <v>56.4</v>
      </c>
      <c r="AU13" s="14">
        <f>AU14</f>
        <v>56.449999999999996</v>
      </c>
      <c r="AV13" s="14">
        <f>AV14</f>
        <v>4.9999999999997158E-2</v>
      </c>
      <c r="AW13" s="13">
        <f>AW14</f>
        <v>100.08865248226951</v>
      </c>
    </row>
    <row r="14" spans="1:49" ht="30" customHeight="1" outlineLevel="1">
      <c r="A14" s="12"/>
      <c r="B14" s="19" t="s">
        <v>2</v>
      </c>
      <c r="C14" s="16">
        <v>528.4</v>
      </c>
      <c r="D14" s="39"/>
      <c r="E14" s="16">
        <v>111</v>
      </c>
      <c r="F14" s="25">
        <f>7.2+12+8.27</f>
        <v>27.47</v>
      </c>
      <c r="G14" s="16">
        <v>32.18</v>
      </c>
      <c r="H14" s="16">
        <f>G14-F14</f>
        <v>4.7100000000000009</v>
      </c>
      <c r="I14" s="15">
        <f>G14/F14*100</f>
        <v>117.14597742992356</v>
      </c>
      <c r="J14" s="25">
        <f>27.47+10.5</f>
        <v>37.97</v>
      </c>
      <c r="K14" s="16">
        <v>42.96</v>
      </c>
      <c r="L14" s="16">
        <f>K14-J14</f>
        <v>4.990000000000002</v>
      </c>
      <c r="M14" s="15">
        <f>K14/J14*100</f>
        <v>113.14195417434819</v>
      </c>
      <c r="N14" s="89">
        <f>27.47+10.5+9.5</f>
        <v>47.47</v>
      </c>
      <c r="O14" s="95">
        <f>44.2+3.3</f>
        <v>47.5</v>
      </c>
      <c r="P14" s="16">
        <f>O14-N14</f>
        <v>3.0000000000001137E-2</v>
      </c>
      <c r="Q14" s="15">
        <f>O14/N14*100</f>
        <v>100.06319780914261</v>
      </c>
      <c r="R14" s="77">
        <f>27.47+10.5+9.5+10.8</f>
        <v>58.269999999999996</v>
      </c>
      <c r="S14" s="22">
        <f>51.98</f>
        <v>51.98</v>
      </c>
      <c r="T14" s="16">
        <f>S14-R14</f>
        <v>-6.2899999999999991</v>
      </c>
      <c r="U14" s="15">
        <f>S14/R14*100</f>
        <v>89.205423030719061</v>
      </c>
      <c r="V14" s="77">
        <f>26.96+12.94+16.5</f>
        <v>56.4</v>
      </c>
      <c r="W14" s="22">
        <f>56.43</f>
        <v>56.43</v>
      </c>
      <c r="X14" s="16">
        <f>W14-V14</f>
        <v>3.0000000000001137E-2</v>
      </c>
      <c r="Y14" s="15">
        <f>W14/V14*100</f>
        <v>100.05319148936171</v>
      </c>
      <c r="Z14" s="25">
        <f>26.96+48.24</f>
        <v>75.2</v>
      </c>
      <c r="AA14" s="16">
        <f>75.2+0.03</f>
        <v>75.23</v>
      </c>
      <c r="AB14" s="16">
        <f>AA14-Z14</f>
        <v>3.0000000000001137E-2</v>
      </c>
      <c r="AC14" s="15">
        <f>AA14/Z14*100</f>
        <v>100.03989361702128</v>
      </c>
      <c r="AD14" s="25">
        <f>26.96+48.24+19.58</f>
        <v>94.78</v>
      </c>
      <c r="AE14" s="16">
        <f>94.78+0.03</f>
        <v>94.81</v>
      </c>
      <c r="AF14" s="16">
        <f>AE14-AD14</f>
        <v>3.0000000000001137E-2</v>
      </c>
      <c r="AG14" s="15">
        <f>AE14/AD14*100</f>
        <v>100.03165224730957</v>
      </c>
      <c r="AH14" s="140"/>
      <c r="AI14" s="66">
        <f>O14-N14</f>
        <v>3.0000000000001137E-2</v>
      </c>
      <c r="AL14" s="16">
        <v>19.22</v>
      </c>
      <c r="AN14" s="22">
        <f>39.9+0.09+0.08</f>
        <v>40.07</v>
      </c>
      <c r="AP14" s="22">
        <f>56.4+0.17</f>
        <v>56.57</v>
      </c>
      <c r="AR14" s="16">
        <f>75.2+0.09+0.08</f>
        <v>75.37</v>
      </c>
      <c r="AT14" s="77">
        <f>26.96+12.94+16.5</f>
        <v>56.4</v>
      </c>
      <c r="AU14" s="22">
        <f>56.4+0.05</f>
        <v>56.449999999999996</v>
      </c>
      <c r="AV14" s="16">
        <f>AU14-AT14</f>
        <v>4.9999999999997158E-2</v>
      </c>
      <c r="AW14" s="15">
        <f>AU14/AT14*100</f>
        <v>100.08865248226951</v>
      </c>
    </row>
    <row r="15" spans="1:49" s="4" customFormat="1" ht="120" customHeight="1" outlineLevel="1">
      <c r="A15" s="20">
        <v>2</v>
      </c>
      <c r="B15" s="19" t="s">
        <v>22</v>
      </c>
      <c r="C15" s="14">
        <f>C16</f>
        <v>247.6</v>
      </c>
      <c r="D15" s="85" t="s">
        <v>47</v>
      </c>
      <c r="E15" s="14">
        <f t="shared" ref="E15:AG15" si="1">E16</f>
        <v>115.3</v>
      </c>
      <c r="F15" s="14">
        <f t="shared" si="1"/>
        <v>24.53</v>
      </c>
      <c r="G15" s="14">
        <f t="shared" si="1"/>
        <v>17.164000000000001</v>
      </c>
      <c r="H15" s="14">
        <f t="shared" si="1"/>
        <v>-7.3659999999999997</v>
      </c>
      <c r="I15" s="13">
        <f t="shared" si="1"/>
        <v>69.971463514064411</v>
      </c>
      <c r="J15" s="14">
        <f t="shared" si="1"/>
        <v>30.740000000000002</v>
      </c>
      <c r="K15" s="14">
        <f t="shared" si="1"/>
        <v>22.51</v>
      </c>
      <c r="L15" s="14">
        <f t="shared" si="1"/>
        <v>-8.23</v>
      </c>
      <c r="M15" s="13">
        <f t="shared" si="1"/>
        <v>73.227065712426807</v>
      </c>
      <c r="N15" s="14">
        <f t="shared" si="1"/>
        <v>38.35</v>
      </c>
      <c r="O15" s="14">
        <f t="shared" si="1"/>
        <v>22.51</v>
      </c>
      <c r="P15" s="14">
        <f t="shared" si="1"/>
        <v>-15.84</v>
      </c>
      <c r="Q15" s="13">
        <f t="shared" si="1"/>
        <v>58.696219035202091</v>
      </c>
      <c r="R15" s="14">
        <f t="shared" si="1"/>
        <v>48.57</v>
      </c>
      <c r="S15" s="14">
        <f t="shared" si="1"/>
        <v>26.89</v>
      </c>
      <c r="T15" s="14">
        <f t="shared" si="1"/>
        <v>-21.68</v>
      </c>
      <c r="U15" s="13">
        <f t="shared" si="1"/>
        <v>55.3633930409718</v>
      </c>
      <c r="V15" s="14">
        <f t="shared" si="1"/>
        <v>32.869999999999997</v>
      </c>
      <c r="W15" s="14">
        <f t="shared" si="1"/>
        <v>32.869999999999997</v>
      </c>
      <c r="X15" s="14">
        <f t="shared" si="1"/>
        <v>0</v>
      </c>
      <c r="Y15" s="13">
        <f t="shared" si="1"/>
        <v>100</v>
      </c>
      <c r="Z15" s="14">
        <f t="shared" si="1"/>
        <v>50.67</v>
      </c>
      <c r="AA15" s="14">
        <f t="shared" si="1"/>
        <v>50.67</v>
      </c>
      <c r="AB15" s="14">
        <f t="shared" si="1"/>
        <v>0</v>
      </c>
      <c r="AC15" s="13">
        <f t="shared" si="1"/>
        <v>100</v>
      </c>
      <c r="AD15" s="14">
        <f t="shared" si="1"/>
        <v>77.56</v>
      </c>
      <c r="AE15" s="14">
        <f t="shared" si="1"/>
        <v>77.56</v>
      </c>
      <c r="AF15" s="14">
        <f t="shared" si="1"/>
        <v>0</v>
      </c>
      <c r="AG15" s="13">
        <f t="shared" si="1"/>
        <v>100</v>
      </c>
      <c r="AH15" s="139" t="s">
        <v>84</v>
      </c>
      <c r="AL15" s="14">
        <f>AL16</f>
        <v>18.09</v>
      </c>
      <c r="AN15" s="14">
        <f>AN16</f>
        <v>20.96</v>
      </c>
      <c r="AP15" s="14">
        <f>AP16</f>
        <v>33.059999999999995</v>
      </c>
      <c r="AR15" s="14">
        <f>AR16</f>
        <v>50.86</v>
      </c>
      <c r="AT15" s="14">
        <f>AT16</f>
        <v>32.869999999999997</v>
      </c>
      <c r="AU15" s="14">
        <f>AU16</f>
        <v>32.869999999999997</v>
      </c>
      <c r="AV15" s="14">
        <f>AV16</f>
        <v>0</v>
      </c>
      <c r="AW15" s="13">
        <f>AW16</f>
        <v>100</v>
      </c>
    </row>
    <row r="16" spans="1:49" ht="30.75" customHeight="1" outlineLevel="1">
      <c r="A16" s="12"/>
      <c r="B16" s="19" t="s">
        <v>2</v>
      </c>
      <c r="C16" s="16">
        <v>247.6</v>
      </c>
      <c r="D16" s="39"/>
      <c r="E16" s="16">
        <v>115.3</v>
      </c>
      <c r="F16" s="25">
        <f>6.3+11.72+6.51</f>
        <v>24.53</v>
      </c>
      <c r="G16" s="16">
        <v>17.164000000000001</v>
      </c>
      <c r="H16" s="16">
        <f>G16-F16</f>
        <v>-7.3659999999999997</v>
      </c>
      <c r="I16" s="15">
        <f>G16/F16*100</f>
        <v>69.971463514064411</v>
      </c>
      <c r="J16" s="25">
        <f>24.53+6.21</f>
        <v>30.740000000000002</v>
      </c>
      <c r="K16" s="16">
        <v>22.51</v>
      </c>
      <c r="L16" s="16">
        <f>K16-J16</f>
        <v>-8.23</v>
      </c>
      <c r="M16" s="15">
        <f>K16/J16*100</f>
        <v>73.227065712426807</v>
      </c>
      <c r="N16" s="89">
        <f>24.53+6.21+7.61</f>
        <v>38.35</v>
      </c>
      <c r="O16" s="16">
        <v>22.51</v>
      </c>
      <c r="P16" s="16">
        <f>O16-N16</f>
        <v>-15.84</v>
      </c>
      <c r="Q16" s="15">
        <f>O16/N16*100</f>
        <v>58.696219035202091</v>
      </c>
      <c r="R16" s="77">
        <f>24.53+6.21+7.61+10.22</f>
        <v>48.57</v>
      </c>
      <c r="S16" s="22">
        <f>26.89</f>
        <v>26.89</v>
      </c>
      <c r="T16" s="16">
        <f>S16-R16</f>
        <v>-21.68</v>
      </c>
      <c r="U16" s="15">
        <f>S16/R16*100</f>
        <v>55.3633930409718</v>
      </c>
      <c r="V16" s="77">
        <f>13.77+7+12.1</f>
        <v>32.869999999999997</v>
      </c>
      <c r="W16" s="22">
        <f>32.87</f>
        <v>32.869999999999997</v>
      </c>
      <c r="X16" s="16">
        <f>W16-V16</f>
        <v>0</v>
      </c>
      <c r="Y16" s="15">
        <f>W16/V16*100</f>
        <v>100</v>
      </c>
      <c r="Z16" s="25">
        <f>13.77+36.9</f>
        <v>50.67</v>
      </c>
      <c r="AA16" s="21">
        <f>50.67+35.5*0</f>
        <v>50.67</v>
      </c>
      <c r="AB16" s="16">
        <f>AA16-Z16</f>
        <v>0</v>
      </c>
      <c r="AC16" s="15">
        <f>AA16/Z16*100</f>
        <v>100</v>
      </c>
      <c r="AD16" s="25">
        <f>13.77+36.9+26.89</f>
        <v>77.56</v>
      </c>
      <c r="AE16" s="21">
        <f>77.56-32.56*0</f>
        <v>77.56</v>
      </c>
      <c r="AF16" s="16">
        <f>AE16-AD16</f>
        <v>0</v>
      </c>
      <c r="AG16" s="15">
        <f>AE16/AD16*100</f>
        <v>100</v>
      </c>
      <c r="AH16" s="140"/>
      <c r="AI16" s="66">
        <f>O16-N16</f>
        <v>-15.84</v>
      </c>
      <c r="AJ16" s="90">
        <v>35.5</v>
      </c>
      <c r="AL16" s="16">
        <v>18.09</v>
      </c>
      <c r="AN16" s="22">
        <f>20.77+0.19</f>
        <v>20.96</v>
      </c>
      <c r="AP16" s="22">
        <f>32.87+0.19</f>
        <v>33.059999999999995</v>
      </c>
      <c r="AR16" s="16">
        <f>50.67+0.19</f>
        <v>50.86</v>
      </c>
      <c r="AT16" s="77">
        <f>13.77+7+12.1</f>
        <v>32.869999999999997</v>
      </c>
      <c r="AU16" s="22">
        <f>32.87+0.19*0</f>
        <v>32.869999999999997</v>
      </c>
      <c r="AV16" s="16">
        <f>AU16-AT16</f>
        <v>0</v>
      </c>
      <c r="AW16" s="15">
        <f>AU16/AT16*100</f>
        <v>100</v>
      </c>
    </row>
    <row r="17" spans="1:49" s="4" customFormat="1" ht="106.5" customHeight="1" outlineLevel="1">
      <c r="A17" s="20">
        <v>3</v>
      </c>
      <c r="B17" s="19" t="s">
        <v>10</v>
      </c>
      <c r="C17" s="14">
        <f>C18</f>
        <v>733.9</v>
      </c>
      <c r="D17" s="85" t="s">
        <v>46</v>
      </c>
      <c r="E17" s="14">
        <f t="shared" ref="E17:AG17" si="2">E18</f>
        <v>120</v>
      </c>
      <c r="F17" s="14">
        <f t="shared" si="2"/>
        <v>81.42</v>
      </c>
      <c r="G17" s="14">
        <f t="shared" si="2"/>
        <v>74.319999999999993</v>
      </c>
      <c r="H17" s="14">
        <f t="shared" si="2"/>
        <v>-7.1000000000000085</v>
      </c>
      <c r="I17" s="13">
        <f t="shared" si="2"/>
        <v>91.279783836895106</v>
      </c>
      <c r="J17" s="14">
        <f t="shared" si="2"/>
        <v>89.02</v>
      </c>
      <c r="K17" s="14">
        <f t="shared" si="2"/>
        <v>90.9</v>
      </c>
      <c r="L17" s="14">
        <f t="shared" si="2"/>
        <v>1.8800000000000097</v>
      </c>
      <c r="M17" s="13">
        <f t="shared" si="2"/>
        <v>102.11188496966975</v>
      </c>
      <c r="N17" s="14">
        <f t="shared" si="2"/>
        <v>95.61999999999999</v>
      </c>
      <c r="O17" s="14">
        <f t="shared" si="2"/>
        <v>98.33</v>
      </c>
      <c r="P17" s="14">
        <f t="shared" si="2"/>
        <v>2.710000000000008</v>
      </c>
      <c r="Q17" s="13">
        <f t="shared" si="2"/>
        <v>102.83413511817612</v>
      </c>
      <c r="R17" s="14">
        <f t="shared" si="2"/>
        <v>101.07</v>
      </c>
      <c r="S17" s="14">
        <f t="shared" si="2"/>
        <v>107.83</v>
      </c>
      <c r="T17" s="14">
        <f t="shared" si="2"/>
        <v>6.7600000000000051</v>
      </c>
      <c r="U17" s="13">
        <f t="shared" si="2"/>
        <v>106.68843375878106</v>
      </c>
      <c r="V17" s="14">
        <f t="shared" si="2"/>
        <v>62.65</v>
      </c>
      <c r="W17" s="14">
        <f t="shared" si="2"/>
        <v>63.53</v>
      </c>
      <c r="X17" s="14">
        <f t="shared" si="2"/>
        <v>0.88000000000000256</v>
      </c>
      <c r="Y17" s="13">
        <f t="shared" si="2"/>
        <v>101.40462889066242</v>
      </c>
      <c r="Z17" s="14">
        <f t="shared" si="2"/>
        <v>88.740000000000009</v>
      </c>
      <c r="AA17" s="14">
        <f t="shared" si="2"/>
        <v>89.61999999999999</v>
      </c>
      <c r="AB17" s="14">
        <f t="shared" si="2"/>
        <v>0.87999999999998124</v>
      </c>
      <c r="AC17" s="13">
        <f t="shared" si="2"/>
        <v>100.99166103222896</v>
      </c>
      <c r="AD17" s="14">
        <f t="shared" si="2"/>
        <v>104.19000000000001</v>
      </c>
      <c r="AE17" s="14">
        <f t="shared" si="2"/>
        <v>105.07</v>
      </c>
      <c r="AF17" s="14">
        <f t="shared" si="2"/>
        <v>0.87999999999998124</v>
      </c>
      <c r="AG17" s="13">
        <f t="shared" si="2"/>
        <v>100.84461080717917</v>
      </c>
      <c r="AH17" s="144" t="s">
        <v>78</v>
      </c>
      <c r="AL17" s="14">
        <f>AL18</f>
        <v>59.86</v>
      </c>
      <c r="AN17" s="14">
        <f>AN18</f>
        <v>47.78</v>
      </c>
      <c r="AP17" s="14">
        <f>AP18</f>
        <v>62.75</v>
      </c>
      <c r="AR17" s="14">
        <f>AR18</f>
        <v>88.839999999999989</v>
      </c>
      <c r="AT17" s="14">
        <f>AT18</f>
        <v>62.65</v>
      </c>
      <c r="AU17" s="14">
        <f>AU18</f>
        <v>63.67</v>
      </c>
      <c r="AV17" s="14">
        <f>AV18</f>
        <v>1.0200000000000031</v>
      </c>
      <c r="AW17" s="13">
        <f>AW18</f>
        <v>101.62809257781325</v>
      </c>
    </row>
    <row r="18" spans="1:49" ht="27.75" customHeight="1">
      <c r="A18" s="12"/>
      <c r="B18" s="19" t="s">
        <v>2</v>
      </c>
      <c r="C18" s="16">
        <v>733.9</v>
      </c>
      <c r="D18" s="39"/>
      <c r="E18" s="16">
        <v>120</v>
      </c>
      <c r="F18" s="21">
        <f>(38.6+14.15+9.25)+(1+2.5+8.4+4.58+2.94)</f>
        <v>81.42</v>
      </c>
      <c r="G18" s="16">
        <v>74.319999999999993</v>
      </c>
      <c r="H18" s="16">
        <f>G18-F18</f>
        <v>-7.1000000000000085</v>
      </c>
      <c r="I18" s="15">
        <f>G18/F18*100</f>
        <v>91.279783836895106</v>
      </c>
      <c r="J18" s="78">
        <f>62+7.6+(11.9+8.75*0+7.52+4.6*0)</f>
        <v>89.02</v>
      </c>
      <c r="K18" s="16">
        <v>90.9</v>
      </c>
      <c r="L18" s="16">
        <f>K18-J18</f>
        <v>1.8800000000000097</v>
      </c>
      <c r="M18" s="15">
        <f>K18/J18*100</f>
        <v>102.11188496966975</v>
      </c>
      <c r="N18" s="78">
        <f>62+7.6+6.6+(11.9+7.52)</f>
        <v>95.61999999999999</v>
      </c>
      <c r="O18" s="92">
        <f>98.33</f>
        <v>98.33</v>
      </c>
      <c r="P18" s="16">
        <f>O18-N18</f>
        <v>2.710000000000008</v>
      </c>
      <c r="Q18" s="15">
        <f>O18/N18*100</f>
        <v>102.83413511817612</v>
      </c>
      <c r="R18" s="78">
        <f>62+7.6+6.6+(11.9+7.52)+5.45</f>
        <v>101.07</v>
      </c>
      <c r="S18" s="22">
        <f>107.83</f>
        <v>107.83</v>
      </c>
      <c r="T18" s="16">
        <f>S18-R18</f>
        <v>6.7600000000000051</v>
      </c>
      <c r="U18" s="15">
        <f>S18/R18*100</f>
        <v>106.68843375878106</v>
      </c>
      <c r="V18" s="77">
        <f>36.03+11.65+14.97</f>
        <v>62.65</v>
      </c>
      <c r="W18" s="22">
        <f>63.53</f>
        <v>63.53</v>
      </c>
      <c r="X18" s="16">
        <f>W18-V18</f>
        <v>0.88000000000000256</v>
      </c>
      <c r="Y18" s="15">
        <f>W18/V18*100</f>
        <v>101.40462889066242</v>
      </c>
      <c r="Z18" s="25">
        <f>36.03+52.71</f>
        <v>88.740000000000009</v>
      </c>
      <c r="AA18" s="21">
        <f>88.74+0.88+4.17*0</f>
        <v>89.61999999999999</v>
      </c>
      <c r="AB18" s="16">
        <f>AA18-Z18</f>
        <v>0.87999999999998124</v>
      </c>
      <c r="AC18" s="15">
        <f>AA18/Z18*100</f>
        <v>100.99166103222896</v>
      </c>
      <c r="AD18" s="25">
        <f>36.03+52.71+15.45</f>
        <v>104.19000000000001</v>
      </c>
      <c r="AE18" s="21">
        <f>104.19+0.88+4.17*0</f>
        <v>105.07</v>
      </c>
      <c r="AF18" s="16">
        <f>AE18-AD18</f>
        <v>0.87999999999998124</v>
      </c>
      <c r="AG18" s="15">
        <f>AE18/AD18*100</f>
        <v>100.84461080717917</v>
      </c>
      <c r="AH18" s="145"/>
      <c r="AI18" s="66">
        <f>O18-N18</f>
        <v>2.710000000000008</v>
      </c>
      <c r="AJ18" s="91">
        <v>4.17</v>
      </c>
      <c r="AL18" s="16">
        <v>59.86</v>
      </c>
      <c r="AN18" s="22">
        <f>47.68+0.07+0.03</f>
        <v>47.78</v>
      </c>
      <c r="AP18" s="22">
        <f>62.65+0.1</f>
        <v>62.75</v>
      </c>
      <c r="AR18" s="16">
        <f>88.74+0.07+0.03</f>
        <v>88.839999999999989</v>
      </c>
      <c r="AT18" s="77">
        <f>36.03+11.65+14.97</f>
        <v>62.65</v>
      </c>
      <c r="AU18" s="22">
        <f>62.65+1.02</f>
        <v>63.67</v>
      </c>
      <c r="AV18" s="16">
        <f>AU18-AT18</f>
        <v>1.0200000000000031</v>
      </c>
      <c r="AW18" s="15">
        <f>AU18/AT18*100</f>
        <v>101.62809257781325</v>
      </c>
    </row>
    <row r="19" spans="1:49" s="4" customFormat="1" ht="92.25" customHeight="1">
      <c r="A19" s="20">
        <v>4</v>
      </c>
      <c r="B19" s="19" t="s">
        <v>9</v>
      </c>
      <c r="C19" s="14">
        <f>C20</f>
        <v>113.7</v>
      </c>
      <c r="D19" s="85" t="s">
        <v>48</v>
      </c>
      <c r="E19" s="14">
        <f t="shared" ref="E19:AG19" si="3">E20</f>
        <v>12.6</v>
      </c>
      <c r="F19" s="14">
        <f t="shared" si="3"/>
        <v>3.7399999999999998</v>
      </c>
      <c r="G19" s="14">
        <f t="shared" si="3"/>
        <v>4.21</v>
      </c>
      <c r="H19" s="14">
        <f t="shared" si="3"/>
        <v>0.4700000000000002</v>
      </c>
      <c r="I19" s="13">
        <f>I20</f>
        <v>112.56684491978611</v>
      </c>
      <c r="J19" s="14">
        <f t="shared" si="3"/>
        <v>5.94</v>
      </c>
      <c r="K19" s="14">
        <f t="shared" si="3"/>
        <v>4.21</v>
      </c>
      <c r="L19" s="14">
        <f t="shared" si="3"/>
        <v>-1.7300000000000004</v>
      </c>
      <c r="M19" s="13">
        <f>M20</f>
        <v>70.875420875420872</v>
      </c>
      <c r="N19" s="14">
        <f t="shared" si="3"/>
        <v>7.24</v>
      </c>
      <c r="O19" s="14">
        <f t="shared" si="3"/>
        <v>4.21</v>
      </c>
      <c r="P19" s="14">
        <f t="shared" si="3"/>
        <v>-3.0300000000000002</v>
      </c>
      <c r="Q19" s="13">
        <f>Q20</f>
        <v>58.149171270718227</v>
      </c>
      <c r="R19" s="14">
        <f t="shared" si="3"/>
        <v>8.69</v>
      </c>
      <c r="S19" s="14">
        <f t="shared" si="3"/>
        <v>4.21</v>
      </c>
      <c r="T19" s="14">
        <f t="shared" si="3"/>
        <v>-4.4799999999999995</v>
      </c>
      <c r="U19" s="13">
        <f>U20</f>
        <v>48.446490218642118</v>
      </c>
      <c r="V19" s="14">
        <f t="shared" si="3"/>
        <v>3</v>
      </c>
      <c r="W19" s="14">
        <f t="shared" si="3"/>
        <v>3</v>
      </c>
      <c r="X19" s="14">
        <f>X20</f>
        <v>0</v>
      </c>
      <c r="Y19" s="13">
        <f>Y20</f>
        <v>100</v>
      </c>
      <c r="Z19" s="14">
        <f t="shared" si="3"/>
        <v>6.53</v>
      </c>
      <c r="AA19" s="14">
        <f t="shared" si="3"/>
        <v>6.53</v>
      </c>
      <c r="AB19" s="14">
        <f t="shared" si="3"/>
        <v>0</v>
      </c>
      <c r="AC19" s="13">
        <f t="shared" si="3"/>
        <v>100</v>
      </c>
      <c r="AD19" s="14">
        <f t="shared" si="3"/>
        <v>10.08</v>
      </c>
      <c r="AE19" s="14">
        <f t="shared" si="3"/>
        <v>10.08</v>
      </c>
      <c r="AF19" s="14">
        <f t="shared" si="3"/>
        <v>0</v>
      </c>
      <c r="AG19" s="13">
        <f t="shared" si="3"/>
        <v>100</v>
      </c>
      <c r="AH19" s="146" t="s">
        <v>38</v>
      </c>
      <c r="AL19" s="14">
        <f>AL20</f>
        <v>2.2999999999999998</v>
      </c>
      <c r="AN19" s="14">
        <f>AN20</f>
        <v>2.23</v>
      </c>
      <c r="AP19" s="14">
        <f>AP20</f>
        <v>3</v>
      </c>
      <c r="AR19" s="14">
        <f>AR20</f>
        <v>6.53</v>
      </c>
      <c r="AT19" s="14">
        <f>AT20</f>
        <v>3</v>
      </c>
      <c r="AU19" s="14">
        <f>AU20</f>
        <v>3.01</v>
      </c>
      <c r="AV19" s="14">
        <f>AV20</f>
        <v>9.9999999999997868E-3</v>
      </c>
      <c r="AW19" s="13">
        <f>AW20</f>
        <v>100.33333333333331</v>
      </c>
    </row>
    <row r="20" spans="1:49" ht="23.25" customHeight="1">
      <c r="A20" s="17"/>
      <c r="B20" s="19" t="s">
        <v>2</v>
      </c>
      <c r="C20" s="16">
        <v>113.7</v>
      </c>
      <c r="D20" s="39"/>
      <c r="E20" s="16">
        <v>12.6</v>
      </c>
      <c r="F20" s="25">
        <f>2.3+1.44</f>
        <v>3.7399999999999998</v>
      </c>
      <c r="G20" s="16">
        <v>4.21</v>
      </c>
      <c r="H20" s="16">
        <f>G20-F20</f>
        <v>0.4700000000000002</v>
      </c>
      <c r="I20" s="15">
        <f>G20/F20*100</f>
        <v>112.56684491978611</v>
      </c>
      <c r="J20" s="25">
        <f>3.74+2.2</f>
        <v>5.94</v>
      </c>
      <c r="K20" s="77">
        <v>4.21</v>
      </c>
      <c r="L20" s="16">
        <f>K20-J20</f>
        <v>-1.7300000000000004</v>
      </c>
      <c r="M20" s="15">
        <f>K20/J20*100</f>
        <v>70.875420875420872</v>
      </c>
      <c r="N20" s="89">
        <f>3.74+2.2+1.3</f>
        <v>7.24</v>
      </c>
      <c r="O20" s="37">
        <v>4.21</v>
      </c>
      <c r="P20" s="16">
        <f>O20-N20</f>
        <v>-3.0300000000000002</v>
      </c>
      <c r="Q20" s="15">
        <f>O20/N20*100</f>
        <v>58.149171270718227</v>
      </c>
      <c r="R20" s="77">
        <f>3.74+2.2+1.3+1.45</f>
        <v>8.69</v>
      </c>
      <c r="S20" s="37">
        <v>4.21</v>
      </c>
      <c r="T20" s="16">
        <f>S20-R20</f>
        <v>-4.4799999999999995</v>
      </c>
      <c r="U20" s="15">
        <f>S20/R20*100</f>
        <v>48.446490218642118</v>
      </c>
      <c r="V20" s="77">
        <f>1.63+0.6+0.77</f>
        <v>3</v>
      </c>
      <c r="W20" s="22">
        <f>3</f>
        <v>3</v>
      </c>
      <c r="X20" s="16">
        <f>W20-V20</f>
        <v>0</v>
      </c>
      <c r="Y20" s="15">
        <f>W20/V20*100</f>
        <v>100</v>
      </c>
      <c r="Z20" s="25">
        <f>1.63+4.9</f>
        <v>6.53</v>
      </c>
      <c r="AA20" s="16">
        <f>6.53</f>
        <v>6.53</v>
      </c>
      <c r="AB20" s="16">
        <f>AA20-Z20</f>
        <v>0</v>
      </c>
      <c r="AC20" s="15">
        <f>AA20/Z20*100</f>
        <v>100</v>
      </c>
      <c r="AD20" s="25">
        <f>1.63+4.9+3.55</f>
        <v>10.08</v>
      </c>
      <c r="AE20" s="16">
        <f>10.08</f>
        <v>10.08</v>
      </c>
      <c r="AF20" s="16">
        <f>AE20-AD20</f>
        <v>0</v>
      </c>
      <c r="AG20" s="15">
        <f>AE20/AD20*100</f>
        <v>100</v>
      </c>
      <c r="AH20" s="146"/>
      <c r="AI20" s="66">
        <f>O20-N20</f>
        <v>-3.0300000000000002</v>
      </c>
      <c r="AL20" s="16">
        <v>2.2999999999999998</v>
      </c>
      <c r="AN20" s="22">
        <f>2.23</f>
        <v>2.23</v>
      </c>
      <c r="AP20" s="22">
        <f>3</f>
        <v>3</v>
      </c>
      <c r="AR20" s="16">
        <f>6.53</f>
        <v>6.53</v>
      </c>
      <c r="AT20" s="77">
        <f>1.63+0.6+0.77</f>
        <v>3</v>
      </c>
      <c r="AU20" s="22">
        <f>3+0.01</f>
        <v>3.01</v>
      </c>
      <c r="AV20" s="16">
        <f>AU20-AT20</f>
        <v>9.9999999999997868E-3</v>
      </c>
      <c r="AW20" s="15">
        <f>AU20/AT20*100</f>
        <v>100.33333333333331</v>
      </c>
    </row>
    <row r="21" spans="1:49" s="4" customFormat="1" ht="323.25" customHeight="1">
      <c r="A21" s="20">
        <v>5</v>
      </c>
      <c r="B21" s="19" t="s">
        <v>8</v>
      </c>
      <c r="C21" s="14">
        <f>C22</f>
        <v>253.4</v>
      </c>
      <c r="D21" s="85" t="s">
        <v>49</v>
      </c>
      <c r="E21" s="14">
        <f t="shared" ref="E21:AG21" si="4">E22</f>
        <v>33.1</v>
      </c>
      <c r="F21" s="14">
        <f t="shared" si="4"/>
        <v>7.8599999999999994</v>
      </c>
      <c r="G21" s="14">
        <f t="shared" si="4"/>
        <v>8.5299999999999994</v>
      </c>
      <c r="H21" s="14">
        <f t="shared" si="4"/>
        <v>0.66999999999999993</v>
      </c>
      <c r="I21" s="13">
        <f t="shared" si="4"/>
        <v>108.52417302798982</v>
      </c>
      <c r="J21" s="14">
        <f t="shared" si="4"/>
        <v>10.77</v>
      </c>
      <c r="K21" s="14">
        <f t="shared" si="4"/>
        <v>10.87</v>
      </c>
      <c r="L21" s="14">
        <f t="shared" si="4"/>
        <v>9.9999999999999645E-2</v>
      </c>
      <c r="M21" s="13">
        <f t="shared" si="4"/>
        <v>100.92850510677809</v>
      </c>
      <c r="N21" s="14">
        <f t="shared" si="4"/>
        <v>14.58</v>
      </c>
      <c r="O21" s="14">
        <f t="shared" si="4"/>
        <v>14.62</v>
      </c>
      <c r="P21" s="14">
        <f t="shared" si="4"/>
        <v>3.9999999999999147E-2</v>
      </c>
      <c r="Q21" s="13">
        <f t="shared" si="4"/>
        <v>100.27434842249656</v>
      </c>
      <c r="R21" s="14">
        <f t="shared" si="4"/>
        <v>17.399999999999999</v>
      </c>
      <c r="S21" s="14">
        <f t="shared" si="4"/>
        <v>14.62</v>
      </c>
      <c r="T21" s="14">
        <f t="shared" si="4"/>
        <v>-2.7799999999999994</v>
      </c>
      <c r="U21" s="13">
        <f t="shared" si="4"/>
        <v>84.022988505747136</v>
      </c>
      <c r="V21" s="14">
        <f t="shared" si="4"/>
        <v>9.19</v>
      </c>
      <c r="W21" s="14">
        <f t="shared" si="4"/>
        <v>9.19</v>
      </c>
      <c r="X21" s="14">
        <f t="shared" si="4"/>
        <v>0</v>
      </c>
      <c r="Y21" s="13">
        <f t="shared" si="4"/>
        <v>100</v>
      </c>
      <c r="Z21" s="14">
        <f t="shared" si="4"/>
        <v>15.379999999999999</v>
      </c>
      <c r="AA21" s="14">
        <f t="shared" si="4"/>
        <v>15.38</v>
      </c>
      <c r="AB21" s="14">
        <f t="shared" si="4"/>
        <v>0</v>
      </c>
      <c r="AC21" s="13">
        <f t="shared" si="4"/>
        <v>100.00000000000003</v>
      </c>
      <c r="AD21" s="14">
        <f t="shared" si="4"/>
        <v>25.979999999999997</v>
      </c>
      <c r="AE21" s="14">
        <f t="shared" si="4"/>
        <v>25.98</v>
      </c>
      <c r="AF21" s="14">
        <f t="shared" si="4"/>
        <v>0</v>
      </c>
      <c r="AG21" s="13">
        <f t="shared" si="4"/>
        <v>100.00000000000003</v>
      </c>
      <c r="AH21" s="144" t="s">
        <v>88</v>
      </c>
      <c r="AL21" s="14">
        <f>AL22</f>
        <v>4.3499999999999996</v>
      </c>
      <c r="AN21" s="14">
        <f>AN22</f>
        <v>6.0200000000000005</v>
      </c>
      <c r="AP21" s="14">
        <f>AP22</f>
        <v>9.42</v>
      </c>
      <c r="AR21" s="14">
        <f>AR22</f>
        <v>15.610000000000001</v>
      </c>
      <c r="AT21" s="14">
        <f>AT22</f>
        <v>9.19</v>
      </c>
      <c r="AU21" s="14">
        <f>AU22</f>
        <v>9.19</v>
      </c>
      <c r="AV21" s="14">
        <f>AV22</f>
        <v>0</v>
      </c>
      <c r="AW21" s="13">
        <f>AW22</f>
        <v>100</v>
      </c>
    </row>
    <row r="22" spans="1:49" ht="41.25" customHeight="1">
      <c r="A22" s="12"/>
      <c r="B22" s="19" t="s">
        <v>2</v>
      </c>
      <c r="C22" s="16">
        <v>253.4</v>
      </c>
      <c r="D22" s="39"/>
      <c r="E22" s="16">
        <v>33.1</v>
      </c>
      <c r="F22" s="25">
        <f>0.1+4.21+3.55</f>
        <v>7.8599999999999994</v>
      </c>
      <c r="G22" s="16">
        <v>8.5299999999999994</v>
      </c>
      <c r="H22" s="16">
        <f>G22-F22</f>
        <v>0.66999999999999993</v>
      </c>
      <c r="I22" s="15">
        <f>G22/F22*100</f>
        <v>108.52417302798982</v>
      </c>
      <c r="J22" s="25">
        <f>7.86+2.91</f>
        <v>10.77</v>
      </c>
      <c r="K22" s="16">
        <v>10.87</v>
      </c>
      <c r="L22" s="16">
        <f>K22-J22</f>
        <v>9.9999999999999645E-2</v>
      </c>
      <c r="M22" s="15">
        <f>K22/J22*100</f>
        <v>100.92850510677809</v>
      </c>
      <c r="N22" s="89">
        <f>7.86+2.91+3.81</f>
        <v>14.58</v>
      </c>
      <c r="O22" s="21">
        <f>10.87*0+8.87+2+3.75</f>
        <v>14.62</v>
      </c>
      <c r="P22" s="16">
        <f>O22-N22</f>
        <v>3.9999999999999147E-2</v>
      </c>
      <c r="Q22" s="15">
        <f>O22/N22*100</f>
        <v>100.27434842249656</v>
      </c>
      <c r="R22" s="77">
        <f>7.86+2.91+3.81+2.82</f>
        <v>17.399999999999999</v>
      </c>
      <c r="S22" s="78">
        <f>8.87+2+3.75</f>
        <v>14.62</v>
      </c>
      <c r="T22" s="16">
        <f>S22-R22</f>
        <v>-2.7799999999999994</v>
      </c>
      <c r="U22" s="15">
        <f>S22/R22*100</f>
        <v>84.022988505747136</v>
      </c>
      <c r="V22" s="77">
        <f>2.96+2.83+3.4</f>
        <v>9.19</v>
      </c>
      <c r="W22" s="22">
        <f>9.19</f>
        <v>9.19</v>
      </c>
      <c r="X22" s="16">
        <f>W22-V22</f>
        <v>0</v>
      </c>
      <c r="Y22" s="15">
        <f>W22/V22*100</f>
        <v>100</v>
      </c>
      <c r="Z22" s="25">
        <f>2.96+12.42</f>
        <v>15.379999999999999</v>
      </c>
      <c r="AA22" s="16">
        <f>15.38</f>
        <v>15.38</v>
      </c>
      <c r="AB22" s="16">
        <f>AA22-Z22</f>
        <v>0</v>
      </c>
      <c r="AC22" s="15">
        <f>AA22/Z22*100</f>
        <v>100.00000000000003</v>
      </c>
      <c r="AD22" s="25">
        <f>2.96+12.42+10.6</f>
        <v>25.979999999999997</v>
      </c>
      <c r="AE22" s="16">
        <f>25.98</f>
        <v>25.98</v>
      </c>
      <c r="AF22" s="16">
        <f>AE22-AD22</f>
        <v>0</v>
      </c>
      <c r="AG22" s="15">
        <f>AE22/AD22*100</f>
        <v>100.00000000000003</v>
      </c>
      <c r="AH22" s="145"/>
      <c r="AI22" s="66">
        <f>O22-N22</f>
        <v>3.9999999999999147E-2</v>
      </c>
      <c r="AL22" s="16">
        <v>4.3499999999999996</v>
      </c>
      <c r="AN22" s="22">
        <f>5.79+0.23</f>
        <v>6.0200000000000005</v>
      </c>
      <c r="AP22" s="22">
        <f>9.19+0.23</f>
        <v>9.42</v>
      </c>
      <c r="AR22" s="16">
        <f>15.38+0.23</f>
        <v>15.610000000000001</v>
      </c>
      <c r="AT22" s="77">
        <f>2.96+2.83+3.4</f>
        <v>9.19</v>
      </c>
      <c r="AU22" s="22">
        <f>9.19+0.23*0</f>
        <v>9.19</v>
      </c>
      <c r="AV22" s="16">
        <f>AU22-AT22</f>
        <v>0</v>
      </c>
      <c r="AW22" s="15">
        <f>AU22/AT22*100</f>
        <v>100</v>
      </c>
    </row>
    <row r="23" spans="1:49" s="4" customFormat="1" ht="191.25" customHeight="1">
      <c r="A23" s="20">
        <v>6</v>
      </c>
      <c r="B23" s="19" t="s">
        <v>7</v>
      </c>
      <c r="C23" s="14">
        <f>C24</f>
        <v>235.57</v>
      </c>
      <c r="D23" s="85" t="s">
        <v>50</v>
      </c>
      <c r="E23" s="14">
        <f t="shared" ref="E23:AG23" si="5">E24</f>
        <v>29.2</v>
      </c>
      <c r="F23" s="14">
        <f t="shared" si="5"/>
        <v>13.11</v>
      </c>
      <c r="G23" s="14">
        <f t="shared" si="5"/>
        <v>16.989999999999998</v>
      </c>
      <c r="H23" s="14">
        <f t="shared" si="5"/>
        <v>3.879999999999999</v>
      </c>
      <c r="I23" s="13">
        <f t="shared" si="5"/>
        <v>129.59572845156367</v>
      </c>
      <c r="J23" s="14">
        <f t="shared" si="5"/>
        <v>15.12</v>
      </c>
      <c r="K23" s="14">
        <f t="shared" si="5"/>
        <v>21</v>
      </c>
      <c r="L23" s="14">
        <f t="shared" si="5"/>
        <v>5.8800000000000008</v>
      </c>
      <c r="M23" s="13">
        <f t="shared" si="5"/>
        <v>138.88888888888891</v>
      </c>
      <c r="N23" s="14">
        <f t="shared" si="5"/>
        <v>17.329999999999998</v>
      </c>
      <c r="O23" s="14">
        <f t="shared" si="5"/>
        <v>21.65</v>
      </c>
      <c r="P23" s="14">
        <f t="shared" si="5"/>
        <v>4.32</v>
      </c>
      <c r="Q23" s="13">
        <f t="shared" si="5"/>
        <v>124.92787074437392</v>
      </c>
      <c r="R23" s="14">
        <f t="shared" si="5"/>
        <v>19.54</v>
      </c>
      <c r="S23" s="14">
        <f t="shared" si="5"/>
        <v>25.65</v>
      </c>
      <c r="T23" s="14">
        <f t="shared" si="5"/>
        <v>6.1099999999999994</v>
      </c>
      <c r="U23" s="13">
        <f t="shared" si="5"/>
        <v>131.26919140225181</v>
      </c>
      <c r="V23" s="14">
        <f t="shared" si="5"/>
        <v>12.76</v>
      </c>
      <c r="W23" s="14">
        <f t="shared" si="5"/>
        <v>13.1</v>
      </c>
      <c r="X23" s="14">
        <f t="shared" si="5"/>
        <v>0.33999999999999986</v>
      </c>
      <c r="Y23" s="13">
        <f t="shared" si="5"/>
        <v>102.66457680250784</v>
      </c>
      <c r="Z23" s="14">
        <f t="shared" si="5"/>
        <v>16.16</v>
      </c>
      <c r="AA23" s="14">
        <f t="shared" si="5"/>
        <v>16.5</v>
      </c>
      <c r="AB23" s="14">
        <f t="shared" si="5"/>
        <v>0.33999999999999986</v>
      </c>
      <c r="AC23" s="13">
        <f t="shared" si="5"/>
        <v>102.1039603960396</v>
      </c>
      <c r="AD23" s="14">
        <f t="shared" si="5"/>
        <v>23.86</v>
      </c>
      <c r="AE23" s="14">
        <f t="shared" si="5"/>
        <v>24.2</v>
      </c>
      <c r="AF23" s="14">
        <f t="shared" si="5"/>
        <v>0.33999999999999986</v>
      </c>
      <c r="AG23" s="13">
        <f t="shared" si="5"/>
        <v>101.42497904442583</v>
      </c>
      <c r="AH23" s="139" t="s">
        <v>90</v>
      </c>
      <c r="AL23" s="14">
        <f>AL24</f>
        <v>7.95</v>
      </c>
      <c r="AN23" s="14">
        <f>AN24</f>
        <v>11.11</v>
      </c>
      <c r="AP23" s="14">
        <f>AP24</f>
        <v>13.61</v>
      </c>
      <c r="AR23" s="14">
        <f>AR24</f>
        <v>17.010000000000002</v>
      </c>
      <c r="AT23" s="14">
        <f>AT24</f>
        <v>12.76</v>
      </c>
      <c r="AU23" s="14">
        <f>AU24</f>
        <v>13.18</v>
      </c>
      <c r="AV23" s="14">
        <f>AV24</f>
        <v>0.41999999999999993</v>
      </c>
      <c r="AW23" s="13">
        <f>AW24</f>
        <v>103.29153605015674</v>
      </c>
    </row>
    <row r="24" spans="1:49" ht="25.5" customHeight="1">
      <c r="A24" s="12"/>
      <c r="B24" s="19" t="s">
        <v>2</v>
      </c>
      <c r="C24" s="16">
        <v>235.57</v>
      </c>
      <c r="D24" s="39"/>
      <c r="E24" s="16">
        <v>29.2</v>
      </c>
      <c r="F24" s="25">
        <f>0.39+7.51+5.21</f>
        <v>13.11</v>
      </c>
      <c r="G24" s="16">
        <f>16.99</f>
        <v>16.989999999999998</v>
      </c>
      <c r="H24" s="16">
        <f>G24-F24</f>
        <v>3.879999999999999</v>
      </c>
      <c r="I24" s="15">
        <f>G24/F24*100</f>
        <v>129.59572845156367</v>
      </c>
      <c r="J24" s="25">
        <f>13.11+2.01</f>
        <v>15.12</v>
      </c>
      <c r="K24" s="16">
        <v>21</v>
      </c>
      <c r="L24" s="16">
        <f>K24-J24</f>
        <v>5.8800000000000008</v>
      </c>
      <c r="M24" s="15">
        <f>K24/J24*100</f>
        <v>138.88888888888891</v>
      </c>
      <c r="N24" s="89">
        <f>13.11+2.01+2.21</f>
        <v>17.329999999999998</v>
      </c>
      <c r="O24" s="92">
        <v>21.65</v>
      </c>
      <c r="P24" s="16">
        <f>O24-N24</f>
        <v>4.32</v>
      </c>
      <c r="Q24" s="15">
        <f>O24/N24*100</f>
        <v>124.92787074437392</v>
      </c>
      <c r="R24" s="77">
        <f>13.11+2.01+2.21+2.21</f>
        <v>19.54</v>
      </c>
      <c r="S24" s="22">
        <f>25.65</f>
        <v>25.65</v>
      </c>
      <c r="T24" s="16">
        <f>S24-R24</f>
        <v>6.1099999999999994</v>
      </c>
      <c r="U24" s="15">
        <f>S24/R24*100</f>
        <v>131.26919140225181</v>
      </c>
      <c r="V24" s="77">
        <f>7.32+2.94+2.5</f>
        <v>12.76</v>
      </c>
      <c r="W24" s="22">
        <f>13.1</f>
        <v>13.1</v>
      </c>
      <c r="X24" s="16">
        <f>W24-V24</f>
        <v>0.33999999999999986</v>
      </c>
      <c r="Y24" s="15">
        <f>W24/V24*100</f>
        <v>102.66457680250784</v>
      </c>
      <c r="Z24" s="25">
        <f>7.32+8.84</f>
        <v>16.16</v>
      </c>
      <c r="AA24" s="16">
        <f>16.16+0.34</f>
        <v>16.5</v>
      </c>
      <c r="AB24" s="16">
        <f>AA24-Z24</f>
        <v>0.33999999999999986</v>
      </c>
      <c r="AC24" s="15">
        <f>AA24/Z24*100</f>
        <v>102.1039603960396</v>
      </c>
      <c r="AD24" s="25">
        <f>7.32+8.84+7.7</f>
        <v>23.86</v>
      </c>
      <c r="AE24" s="16">
        <f>23.86+0.34</f>
        <v>24.2</v>
      </c>
      <c r="AF24" s="16">
        <f>AE24-AD24</f>
        <v>0.33999999999999986</v>
      </c>
      <c r="AG24" s="15">
        <f>AE24/AD24*100</f>
        <v>101.42497904442583</v>
      </c>
      <c r="AH24" s="140"/>
      <c r="AI24" s="66">
        <f>O24-N24</f>
        <v>4.32</v>
      </c>
      <c r="AL24" s="16">
        <v>7.95</v>
      </c>
      <c r="AN24" s="22">
        <f>10.26+0.85</f>
        <v>11.11</v>
      </c>
      <c r="AP24" s="22">
        <f>12.76+0.85</f>
        <v>13.61</v>
      </c>
      <c r="AR24" s="16">
        <f>16.16+0.85</f>
        <v>17.010000000000002</v>
      </c>
      <c r="AT24" s="77">
        <f>7.32+2.94+2.5</f>
        <v>12.76</v>
      </c>
      <c r="AU24" s="22">
        <f>12.76+0.42</f>
        <v>13.18</v>
      </c>
      <c r="AV24" s="16">
        <f>AU24-AT24</f>
        <v>0.41999999999999993</v>
      </c>
      <c r="AW24" s="15">
        <f>AU24/AT24*100</f>
        <v>103.29153605015674</v>
      </c>
    </row>
    <row r="25" spans="1:49" s="4" customFormat="1" ht="60" customHeight="1">
      <c r="A25" s="20">
        <v>7</v>
      </c>
      <c r="B25" s="49" t="s">
        <v>23</v>
      </c>
      <c r="C25" s="14">
        <f>C26</f>
        <v>108</v>
      </c>
      <c r="D25" s="85" t="s">
        <v>51</v>
      </c>
      <c r="E25" s="14">
        <f t="shared" ref="E25:AG25" si="6">E26</f>
        <v>48</v>
      </c>
      <c r="F25" s="14">
        <f t="shared" si="6"/>
        <v>7.93</v>
      </c>
      <c r="G25" s="14">
        <f t="shared" si="6"/>
        <v>0.25</v>
      </c>
      <c r="H25" s="14">
        <f t="shared" si="6"/>
        <v>-7.68</v>
      </c>
      <c r="I25" s="13">
        <f>I26</f>
        <v>3.1525851197982346</v>
      </c>
      <c r="J25" s="14">
        <f t="shared" si="6"/>
        <v>12.25</v>
      </c>
      <c r="K25" s="14">
        <f t="shared" si="6"/>
        <v>28.06</v>
      </c>
      <c r="L25" s="14">
        <f t="shared" si="6"/>
        <v>15.809999999999999</v>
      </c>
      <c r="M25" s="13">
        <f>M26</f>
        <v>229.0612244897959</v>
      </c>
      <c r="N25" s="14">
        <f t="shared" si="6"/>
        <v>19.27</v>
      </c>
      <c r="O25" s="14">
        <f t="shared" si="6"/>
        <v>40.04</v>
      </c>
      <c r="P25" s="14">
        <f t="shared" si="6"/>
        <v>20.77</v>
      </c>
      <c r="Q25" s="13">
        <f>Q26</f>
        <v>207.78412039439544</v>
      </c>
      <c r="R25" s="14">
        <f t="shared" si="6"/>
        <v>24.689999999999998</v>
      </c>
      <c r="S25" s="14">
        <f t="shared" si="6"/>
        <v>50.74</v>
      </c>
      <c r="T25" s="14">
        <f t="shared" si="6"/>
        <v>26.050000000000004</v>
      </c>
      <c r="U25" s="13">
        <f>U26</f>
        <v>205.50830295666262</v>
      </c>
      <c r="V25" s="14">
        <f t="shared" si="6"/>
        <v>4.12</v>
      </c>
      <c r="W25" s="14">
        <f t="shared" si="6"/>
        <v>4.12</v>
      </c>
      <c r="X25" s="14">
        <f t="shared" si="6"/>
        <v>0</v>
      </c>
      <c r="Y25" s="13">
        <f t="shared" si="6"/>
        <v>100</v>
      </c>
      <c r="Z25" s="14">
        <f t="shared" si="6"/>
        <v>5.84</v>
      </c>
      <c r="AA25" s="14">
        <f t="shared" si="6"/>
        <v>5.84</v>
      </c>
      <c r="AB25" s="14">
        <f t="shared" si="6"/>
        <v>0</v>
      </c>
      <c r="AC25" s="13">
        <f t="shared" si="6"/>
        <v>100</v>
      </c>
      <c r="AD25" s="14">
        <f t="shared" si="6"/>
        <v>20.240000000000002</v>
      </c>
      <c r="AE25" s="14">
        <f t="shared" si="6"/>
        <v>20.239999999999998</v>
      </c>
      <c r="AF25" s="14">
        <f t="shared" si="6"/>
        <v>0</v>
      </c>
      <c r="AG25" s="13">
        <f t="shared" si="6"/>
        <v>99.999999999999972</v>
      </c>
      <c r="AH25" s="139" t="s">
        <v>75</v>
      </c>
      <c r="AL25" s="14">
        <f>AL26</f>
        <v>0.81</v>
      </c>
      <c r="AN25" s="14">
        <f>AN26</f>
        <v>2.74</v>
      </c>
      <c r="AP25" s="14">
        <f>AP26</f>
        <v>4.12</v>
      </c>
      <c r="AR25" s="14">
        <f>AR26</f>
        <v>5.84</v>
      </c>
      <c r="AT25" s="14">
        <f>AT26</f>
        <v>4.12</v>
      </c>
      <c r="AU25" s="14">
        <f>AU26</f>
        <v>4.12</v>
      </c>
      <c r="AV25" s="14">
        <f>AV26</f>
        <v>0</v>
      </c>
      <c r="AW25" s="13">
        <f>AW26</f>
        <v>100</v>
      </c>
    </row>
    <row r="26" spans="1:49" ht="25.5" customHeight="1">
      <c r="A26" s="12"/>
      <c r="B26" s="19" t="s">
        <v>2</v>
      </c>
      <c r="C26" s="16">
        <v>108</v>
      </c>
      <c r="D26" s="39"/>
      <c r="E26" s="16">
        <v>48</v>
      </c>
      <c r="F26" s="25">
        <f>0.81+7.12</f>
        <v>7.93</v>
      </c>
      <c r="G26" s="16">
        <f>0.25</f>
        <v>0.25</v>
      </c>
      <c r="H26" s="16">
        <f>G26-F26</f>
        <v>-7.68</v>
      </c>
      <c r="I26" s="15">
        <f>G26/F26*100</f>
        <v>3.1525851197982346</v>
      </c>
      <c r="J26" s="25">
        <f>7.93+4.32</f>
        <v>12.25</v>
      </c>
      <c r="K26" s="16">
        <v>28.06</v>
      </c>
      <c r="L26" s="16">
        <f>K26-J26</f>
        <v>15.809999999999999</v>
      </c>
      <c r="M26" s="15">
        <f>K26/J26*100</f>
        <v>229.0612244897959</v>
      </c>
      <c r="N26" s="89">
        <f>7.93+4.32+7.02</f>
        <v>19.27</v>
      </c>
      <c r="O26" s="96">
        <f>49.79-9.75</f>
        <v>40.04</v>
      </c>
      <c r="P26" s="16">
        <f>O26-N26</f>
        <v>20.77</v>
      </c>
      <c r="Q26" s="15">
        <f>O26/N26*100</f>
        <v>207.78412039439544</v>
      </c>
      <c r="R26" s="77">
        <f>7.93+4.32+7.02+5.42</f>
        <v>24.689999999999998</v>
      </c>
      <c r="S26" s="22">
        <f>50.74</f>
        <v>50.74</v>
      </c>
      <c r="T26" s="16">
        <f>S26-R26</f>
        <v>26.050000000000004</v>
      </c>
      <c r="U26" s="15">
        <f>S26/R26*100</f>
        <v>205.50830295666262</v>
      </c>
      <c r="V26" s="77">
        <f>2.24+0.5+1.38</f>
        <v>4.12</v>
      </c>
      <c r="W26" s="22">
        <f>4.12</f>
        <v>4.12</v>
      </c>
      <c r="X26" s="16">
        <f>W26-V26</f>
        <v>0</v>
      </c>
      <c r="Y26" s="15">
        <f>W26/V26*100</f>
        <v>100</v>
      </c>
      <c r="Z26" s="25">
        <f>2.24+3.6</f>
        <v>5.84</v>
      </c>
      <c r="AA26" s="16">
        <f>5.84</f>
        <v>5.84</v>
      </c>
      <c r="AB26" s="16">
        <f>AA26-Z26</f>
        <v>0</v>
      </c>
      <c r="AC26" s="15">
        <f>AA26/Z26*100</f>
        <v>100</v>
      </c>
      <c r="AD26" s="25">
        <f>2.24+3.6+14.4</f>
        <v>20.240000000000002</v>
      </c>
      <c r="AE26" s="16">
        <f>20.24</f>
        <v>20.239999999999998</v>
      </c>
      <c r="AF26" s="16">
        <f>AE26-AD26</f>
        <v>0</v>
      </c>
      <c r="AG26" s="15">
        <f>AE26/AD26*100</f>
        <v>99.999999999999972</v>
      </c>
      <c r="AH26" s="140"/>
      <c r="AI26" s="66">
        <f>O26-N26</f>
        <v>20.77</v>
      </c>
      <c r="AL26" s="16">
        <v>0.81</v>
      </c>
      <c r="AN26" s="22">
        <f>2.74</f>
        <v>2.74</v>
      </c>
      <c r="AP26" s="22">
        <f>4.12</f>
        <v>4.12</v>
      </c>
      <c r="AR26" s="16">
        <f>5.84</f>
        <v>5.84</v>
      </c>
      <c r="AT26" s="77">
        <f>2.24+0.5+1.38</f>
        <v>4.12</v>
      </c>
      <c r="AU26" s="22">
        <f>4.12</f>
        <v>4.12</v>
      </c>
      <c r="AV26" s="16">
        <f>AU26-AT26</f>
        <v>0</v>
      </c>
      <c r="AW26" s="15">
        <f>AU26/AT26*100</f>
        <v>100</v>
      </c>
    </row>
    <row r="27" spans="1:49" s="4" customFormat="1" ht="47.25">
      <c r="A27" s="20">
        <v>8</v>
      </c>
      <c r="B27" s="19" t="s">
        <v>24</v>
      </c>
      <c r="C27" s="14">
        <f>C28</f>
        <v>248</v>
      </c>
      <c r="D27" s="85" t="s">
        <v>52</v>
      </c>
      <c r="E27" s="14">
        <f t="shared" ref="E27:AF27" si="7">E28</f>
        <v>61.5</v>
      </c>
      <c r="F27" s="14">
        <f t="shared" si="7"/>
        <v>0</v>
      </c>
      <c r="G27" s="14">
        <f t="shared" si="7"/>
        <v>0</v>
      </c>
      <c r="H27" s="14">
        <f t="shared" si="7"/>
        <v>0</v>
      </c>
      <c r="I27" s="13">
        <f t="shared" si="7"/>
        <v>0</v>
      </c>
      <c r="J27" s="14">
        <f t="shared" si="7"/>
        <v>1.0900000000000001</v>
      </c>
      <c r="K27" s="14">
        <f t="shared" si="7"/>
        <v>1.0900000000000001</v>
      </c>
      <c r="L27" s="14">
        <f t="shared" si="7"/>
        <v>0</v>
      </c>
      <c r="M27" s="13">
        <f>M28</f>
        <v>100</v>
      </c>
      <c r="N27" s="14">
        <f t="shared" si="7"/>
        <v>1.0900000000000001</v>
      </c>
      <c r="O27" s="14">
        <f t="shared" si="7"/>
        <v>1.0900000000000001</v>
      </c>
      <c r="P27" s="14">
        <f t="shared" si="7"/>
        <v>0</v>
      </c>
      <c r="Q27" s="13">
        <f>Q28</f>
        <v>100</v>
      </c>
      <c r="R27" s="14">
        <f t="shared" si="7"/>
        <v>1.0900000000000001</v>
      </c>
      <c r="S27" s="14">
        <f t="shared" si="7"/>
        <v>1.0900000000000001</v>
      </c>
      <c r="T27" s="14">
        <f t="shared" si="7"/>
        <v>0</v>
      </c>
      <c r="U27" s="13">
        <f>U28</f>
        <v>100</v>
      </c>
      <c r="V27" s="14">
        <f t="shared" si="7"/>
        <v>0</v>
      </c>
      <c r="W27" s="14">
        <f t="shared" si="7"/>
        <v>0</v>
      </c>
      <c r="X27" s="14">
        <f t="shared" si="7"/>
        <v>0</v>
      </c>
      <c r="Y27" s="13"/>
      <c r="Z27" s="14">
        <f t="shared" si="7"/>
        <v>0</v>
      </c>
      <c r="AA27" s="14">
        <f t="shared" si="7"/>
        <v>0</v>
      </c>
      <c r="AB27" s="14">
        <f t="shared" si="7"/>
        <v>0</v>
      </c>
      <c r="AC27" s="13">
        <f>AC28</f>
        <v>0</v>
      </c>
      <c r="AD27" s="14">
        <f t="shared" si="7"/>
        <v>0</v>
      </c>
      <c r="AE27" s="14">
        <f t="shared" si="7"/>
        <v>0</v>
      </c>
      <c r="AF27" s="14">
        <f t="shared" si="7"/>
        <v>0</v>
      </c>
      <c r="AG27" s="13">
        <f>AG28</f>
        <v>0</v>
      </c>
      <c r="AH27" s="144" t="s">
        <v>39</v>
      </c>
      <c r="AL27" s="14">
        <f>AL28</f>
        <v>1</v>
      </c>
      <c r="AN27" s="14">
        <f>AN28</f>
        <v>0</v>
      </c>
      <c r="AP27" s="14">
        <f>AP28</f>
        <v>0</v>
      </c>
      <c r="AR27" s="14">
        <f>AR28</f>
        <v>0</v>
      </c>
      <c r="AT27" s="14">
        <f>AT28</f>
        <v>0</v>
      </c>
      <c r="AU27" s="14">
        <f>AU28</f>
        <v>0</v>
      </c>
      <c r="AV27" s="14">
        <f>AV28</f>
        <v>0</v>
      </c>
      <c r="AW27" s="13"/>
    </row>
    <row r="28" spans="1:49">
      <c r="A28" s="12"/>
      <c r="B28" s="19" t="s">
        <v>2</v>
      </c>
      <c r="C28" s="16">
        <v>248</v>
      </c>
      <c r="D28" s="39"/>
      <c r="E28" s="16">
        <v>61.5</v>
      </c>
      <c r="F28" s="21">
        <f>(1+2.5*0+8.4*0)*0</f>
        <v>0</v>
      </c>
      <c r="G28" s="16"/>
      <c r="H28" s="16">
        <f>G28-F28</f>
        <v>0</v>
      </c>
      <c r="I28" s="15"/>
      <c r="J28" s="78">
        <f>(1+2.5+8.4)*0+1.09</f>
        <v>1.0900000000000001</v>
      </c>
      <c r="K28" s="16">
        <f>1.09</f>
        <v>1.0900000000000001</v>
      </c>
      <c r="L28" s="16">
        <f>K28-J28</f>
        <v>0</v>
      </c>
      <c r="M28" s="15">
        <f>K28/J28*100</f>
        <v>100</v>
      </c>
      <c r="N28" s="78">
        <f>11.9*0+1.09</f>
        <v>1.0900000000000001</v>
      </c>
      <c r="O28" s="16">
        <f>1.09</f>
        <v>1.0900000000000001</v>
      </c>
      <c r="P28" s="16">
        <f>O28-N28</f>
        <v>0</v>
      </c>
      <c r="Q28" s="15">
        <f>O28/N28*100</f>
        <v>100</v>
      </c>
      <c r="R28" s="78">
        <f>11.9*0+1.09</f>
        <v>1.0900000000000001</v>
      </c>
      <c r="S28" s="16">
        <f>1.09</f>
        <v>1.0900000000000001</v>
      </c>
      <c r="T28" s="16">
        <f>S28-R28</f>
        <v>0</v>
      </c>
      <c r="U28" s="15">
        <f>S28/R28*100</f>
        <v>100</v>
      </c>
      <c r="V28" s="37"/>
      <c r="W28" s="37"/>
      <c r="X28" s="16">
        <f>W28-V28</f>
        <v>0</v>
      </c>
      <c r="Y28" s="15"/>
      <c r="Z28" s="37"/>
      <c r="AA28" s="16"/>
      <c r="AB28" s="16">
        <f>AA28-Z28</f>
        <v>0</v>
      </c>
      <c r="AC28" s="15"/>
      <c r="AD28" s="37"/>
      <c r="AE28" s="16"/>
      <c r="AF28" s="16">
        <f>AE28-AD28</f>
        <v>0</v>
      </c>
      <c r="AG28" s="15"/>
      <c r="AH28" s="145"/>
      <c r="AI28" s="66">
        <f>O28-N28</f>
        <v>0</v>
      </c>
      <c r="AL28" s="16">
        <v>1</v>
      </c>
      <c r="AN28" s="37"/>
      <c r="AP28" s="37"/>
      <c r="AR28" s="16"/>
      <c r="AT28" s="37"/>
      <c r="AU28" s="37"/>
      <c r="AV28" s="16">
        <f>AU28-AT28</f>
        <v>0</v>
      </c>
      <c r="AW28" s="15"/>
    </row>
    <row r="29" spans="1:49" s="4" customFormat="1" ht="65.25" customHeight="1">
      <c r="A29" s="20">
        <v>9</v>
      </c>
      <c r="B29" s="19" t="s">
        <v>25</v>
      </c>
      <c r="C29" s="14">
        <f>C30</f>
        <v>47.7</v>
      </c>
      <c r="D29" s="85" t="s">
        <v>53</v>
      </c>
      <c r="E29" s="14">
        <f t="shared" ref="E29:AF29" si="8">E30</f>
        <v>23.4</v>
      </c>
      <c r="F29" s="14">
        <f t="shared" si="8"/>
        <v>0</v>
      </c>
      <c r="G29" s="14">
        <f t="shared" si="8"/>
        <v>0</v>
      </c>
      <c r="H29" s="14">
        <f t="shared" si="8"/>
        <v>0</v>
      </c>
      <c r="I29" s="13"/>
      <c r="J29" s="14">
        <f t="shared" si="8"/>
        <v>0</v>
      </c>
      <c r="K29" s="14">
        <f t="shared" si="8"/>
        <v>0</v>
      </c>
      <c r="L29" s="14">
        <f t="shared" si="8"/>
        <v>0</v>
      </c>
      <c r="M29" s="13"/>
      <c r="N29" s="102">
        <f t="shared" si="8"/>
        <v>0</v>
      </c>
      <c r="O29" s="14">
        <f t="shared" si="8"/>
        <v>0</v>
      </c>
      <c r="P29" s="14">
        <f t="shared" si="8"/>
        <v>0</v>
      </c>
      <c r="Q29" s="13"/>
      <c r="R29" s="102">
        <f t="shared" si="8"/>
        <v>0</v>
      </c>
      <c r="S29" s="14">
        <f t="shared" si="8"/>
        <v>0</v>
      </c>
      <c r="T29" s="14">
        <f t="shared" si="8"/>
        <v>0</v>
      </c>
      <c r="U29" s="13"/>
      <c r="V29" s="14">
        <f t="shared" si="8"/>
        <v>0</v>
      </c>
      <c r="W29" s="14">
        <f t="shared" si="8"/>
        <v>0</v>
      </c>
      <c r="X29" s="14">
        <f t="shared" si="8"/>
        <v>0</v>
      </c>
      <c r="Y29" s="13"/>
      <c r="Z29" s="14">
        <f t="shared" si="8"/>
        <v>0</v>
      </c>
      <c r="AA29" s="14">
        <f t="shared" si="8"/>
        <v>0</v>
      </c>
      <c r="AB29" s="14">
        <f t="shared" si="8"/>
        <v>0</v>
      </c>
      <c r="AC29" s="13">
        <f>AC30</f>
        <v>0</v>
      </c>
      <c r="AD29" s="14">
        <f t="shared" si="8"/>
        <v>0</v>
      </c>
      <c r="AE29" s="14">
        <f t="shared" si="8"/>
        <v>0</v>
      </c>
      <c r="AF29" s="14">
        <f t="shared" si="8"/>
        <v>0</v>
      </c>
      <c r="AG29" s="13">
        <f>AG30</f>
        <v>0</v>
      </c>
      <c r="AH29" s="144" t="s">
        <v>67</v>
      </c>
      <c r="AL29" s="14">
        <f>AL30</f>
        <v>0</v>
      </c>
      <c r="AN29" s="14">
        <f>AN30</f>
        <v>0</v>
      </c>
      <c r="AP29" s="14">
        <f>AP30</f>
        <v>0</v>
      </c>
      <c r="AR29" s="14">
        <f>AR30</f>
        <v>0</v>
      </c>
      <c r="AT29" s="14">
        <f>AT30</f>
        <v>0</v>
      </c>
      <c r="AU29" s="14">
        <f>AU30</f>
        <v>0</v>
      </c>
      <c r="AV29" s="14">
        <f>AV30</f>
        <v>0</v>
      </c>
      <c r="AW29" s="13"/>
    </row>
    <row r="30" spans="1:49">
      <c r="A30" s="17"/>
      <c r="B30" s="19" t="s">
        <v>2</v>
      </c>
      <c r="C30" s="16">
        <v>47.7</v>
      </c>
      <c r="D30" s="39"/>
      <c r="E30" s="16">
        <v>23.4</v>
      </c>
      <c r="F30" s="21">
        <f>4.58*0+2.94*0</f>
        <v>0</v>
      </c>
      <c r="G30" s="16"/>
      <c r="H30" s="16">
        <f>G30-F30</f>
        <v>0</v>
      </c>
      <c r="I30" s="15"/>
      <c r="J30" s="78">
        <f>(4.58+2.94)*0</f>
        <v>0</v>
      </c>
      <c r="K30" s="16"/>
      <c r="L30" s="16">
        <f>K30-J30</f>
        <v>0</v>
      </c>
      <c r="M30" s="15"/>
      <c r="N30" s="78">
        <f>7.52*0</f>
        <v>0</v>
      </c>
      <c r="O30" s="16"/>
      <c r="P30" s="16">
        <f>O30-N30</f>
        <v>0</v>
      </c>
      <c r="Q30" s="15"/>
      <c r="R30" s="78">
        <f>7.52*0</f>
        <v>0</v>
      </c>
      <c r="S30" s="16"/>
      <c r="T30" s="16">
        <f>S30-R30</f>
        <v>0</v>
      </c>
      <c r="U30" s="15"/>
      <c r="V30" s="37"/>
      <c r="W30" s="16"/>
      <c r="X30" s="16">
        <f>W30-V30</f>
        <v>0</v>
      </c>
      <c r="Y30" s="15"/>
      <c r="Z30" s="37"/>
      <c r="AA30" s="16"/>
      <c r="AB30" s="16">
        <f>AA30-Z30</f>
        <v>0</v>
      </c>
      <c r="AC30" s="15"/>
      <c r="AD30" s="37"/>
      <c r="AE30" s="16"/>
      <c r="AF30" s="16">
        <f>AE30-AD30</f>
        <v>0</v>
      </c>
      <c r="AG30" s="15"/>
      <c r="AH30" s="145"/>
      <c r="AI30" s="66">
        <f>O30-N30</f>
        <v>0</v>
      </c>
      <c r="AL30" s="16"/>
      <c r="AN30" s="16"/>
      <c r="AP30" s="16"/>
      <c r="AR30" s="16"/>
      <c r="AT30" s="37"/>
      <c r="AU30" s="16"/>
      <c r="AV30" s="16">
        <f>AU30-AT30</f>
        <v>0</v>
      </c>
      <c r="AW30" s="15"/>
    </row>
    <row r="31" spans="1:49" s="4" customFormat="1" ht="72" customHeight="1">
      <c r="A31" s="20">
        <v>10</v>
      </c>
      <c r="B31" s="19" t="s">
        <v>26</v>
      </c>
      <c r="C31" s="14">
        <f>C32</f>
        <v>2.9</v>
      </c>
      <c r="D31" s="85" t="s">
        <v>53</v>
      </c>
      <c r="E31" s="14">
        <f t="shared" ref="E31:AF31" si="9">E32</f>
        <v>1.5</v>
      </c>
      <c r="F31" s="14">
        <f t="shared" si="9"/>
        <v>0.41000000000000003</v>
      </c>
      <c r="G31" s="14">
        <f t="shared" si="9"/>
        <v>0.31</v>
      </c>
      <c r="H31" s="14">
        <f t="shared" si="9"/>
        <v>-0.10000000000000003</v>
      </c>
      <c r="I31" s="13">
        <f t="shared" si="9"/>
        <v>75.609756097560961</v>
      </c>
      <c r="J31" s="14">
        <f t="shared" si="9"/>
        <v>0.55999999999999994</v>
      </c>
      <c r="K31" s="14">
        <f t="shared" si="9"/>
        <v>0.31</v>
      </c>
      <c r="L31" s="14">
        <f t="shared" si="9"/>
        <v>-0.24999999999999994</v>
      </c>
      <c r="M31" s="13">
        <f t="shared" si="9"/>
        <v>55.357142857142861</v>
      </c>
      <c r="N31" s="14">
        <f t="shared" si="9"/>
        <v>0.71</v>
      </c>
      <c r="O31" s="14">
        <f t="shared" si="9"/>
        <v>0.82</v>
      </c>
      <c r="P31" s="14">
        <f t="shared" si="9"/>
        <v>0.10999999999999999</v>
      </c>
      <c r="Q31" s="13">
        <f t="shared" si="9"/>
        <v>115.49295774647888</v>
      </c>
      <c r="R31" s="14">
        <f t="shared" si="9"/>
        <v>0.8899999999999999</v>
      </c>
      <c r="S31" s="14">
        <f t="shared" si="9"/>
        <v>0.82</v>
      </c>
      <c r="T31" s="14">
        <f t="shared" si="9"/>
        <v>-6.9999999999999951E-2</v>
      </c>
      <c r="U31" s="13">
        <f t="shared" si="9"/>
        <v>92.134831460674164</v>
      </c>
      <c r="V31" s="14">
        <f t="shared" si="9"/>
        <v>0.89999999999999991</v>
      </c>
      <c r="W31" s="14">
        <f t="shared" si="9"/>
        <v>0.9</v>
      </c>
      <c r="X31" s="14">
        <f t="shared" si="9"/>
        <v>0</v>
      </c>
      <c r="Y31" s="13">
        <f>Y32</f>
        <v>100.00000000000003</v>
      </c>
      <c r="Z31" s="14">
        <f t="shared" si="9"/>
        <v>1.0499999999999998</v>
      </c>
      <c r="AA31" s="14">
        <f t="shared" si="9"/>
        <v>1.05</v>
      </c>
      <c r="AB31" s="14">
        <f t="shared" si="9"/>
        <v>0</v>
      </c>
      <c r="AC31" s="13">
        <f>AC32</f>
        <v>100.00000000000003</v>
      </c>
      <c r="AD31" s="14">
        <f t="shared" si="9"/>
        <v>1.2999999999999998</v>
      </c>
      <c r="AE31" s="14">
        <f t="shared" si="9"/>
        <v>1.3</v>
      </c>
      <c r="AF31" s="14">
        <f t="shared" si="9"/>
        <v>0</v>
      </c>
      <c r="AG31" s="13">
        <f>AG32</f>
        <v>100.00000000000003</v>
      </c>
      <c r="AH31" s="139" t="s">
        <v>89</v>
      </c>
      <c r="AL31" s="14">
        <f>AL32</f>
        <v>0.22</v>
      </c>
      <c r="AN31" s="14">
        <f>AN32</f>
        <v>0.71</v>
      </c>
      <c r="AP31" s="14">
        <f>AP32</f>
        <v>0.91</v>
      </c>
      <c r="AR31" s="14">
        <f>AR32</f>
        <v>1.06</v>
      </c>
      <c r="AT31" s="14">
        <f>AT32</f>
        <v>0.89999999999999991</v>
      </c>
      <c r="AU31" s="14">
        <f>AU32</f>
        <v>0.94000000000000006</v>
      </c>
      <c r="AV31" s="14">
        <f>AV32</f>
        <v>4.0000000000000147E-2</v>
      </c>
      <c r="AW31" s="13">
        <f>AW32</f>
        <v>104.44444444444446</v>
      </c>
    </row>
    <row r="32" spans="1:49" ht="24" customHeight="1">
      <c r="A32" s="17"/>
      <c r="B32" s="19" t="s">
        <v>3</v>
      </c>
      <c r="C32" s="16">
        <v>2.9</v>
      </c>
      <c r="D32" s="39"/>
      <c r="E32" s="16">
        <v>1.5</v>
      </c>
      <c r="F32" s="25">
        <f>0.06+0.15+0.2</f>
        <v>0.41000000000000003</v>
      </c>
      <c r="G32" s="16">
        <f>0.31</f>
        <v>0.31</v>
      </c>
      <c r="H32" s="16">
        <f>G32-F32</f>
        <v>-0.10000000000000003</v>
      </c>
      <c r="I32" s="15">
        <f>G32/F32*100</f>
        <v>75.609756097560961</v>
      </c>
      <c r="J32" s="25">
        <f>0.41+0.15</f>
        <v>0.55999999999999994</v>
      </c>
      <c r="K32" s="77">
        <f>0.31</f>
        <v>0.31</v>
      </c>
      <c r="L32" s="16">
        <f>K32-J32</f>
        <v>-0.24999999999999994</v>
      </c>
      <c r="M32" s="15">
        <f>K32/J32*100</f>
        <v>55.357142857142861</v>
      </c>
      <c r="N32" s="89">
        <f>0.41+0.15+0.15</f>
        <v>0.71</v>
      </c>
      <c r="O32" s="77">
        <f>0.82</f>
        <v>0.82</v>
      </c>
      <c r="P32" s="16">
        <f>O32-N32</f>
        <v>0.10999999999999999</v>
      </c>
      <c r="Q32" s="15">
        <f>O32/N32*100</f>
        <v>115.49295774647888</v>
      </c>
      <c r="R32" s="77">
        <f>0.41+0.15+0.15+0.18</f>
        <v>0.8899999999999999</v>
      </c>
      <c r="S32" s="37">
        <f>0.82</f>
        <v>0.82</v>
      </c>
      <c r="T32" s="16">
        <f>S32-R32</f>
        <v>-6.9999999999999951E-2</v>
      </c>
      <c r="U32" s="15">
        <f>S32/R32*100</f>
        <v>92.134831460674164</v>
      </c>
      <c r="V32" s="77">
        <f>0.7+0.2</f>
        <v>0.89999999999999991</v>
      </c>
      <c r="W32" s="16">
        <f>0.9</f>
        <v>0.9</v>
      </c>
      <c r="X32" s="16">
        <f>W32-V32</f>
        <v>0</v>
      </c>
      <c r="Y32" s="15">
        <f>W32/V32*100</f>
        <v>100.00000000000003</v>
      </c>
      <c r="Z32" s="25">
        <f>0.7+0.35</f>
        <v>1.0499999999999998</v>
      </c>
      <c r="AA32" s="16">
        <f>1.05</f>
        <v>1.05</v>
      </c>
      <c r="AB32" s="16">
        <f>AA32-Z32</f>
        <v>0</v>
      </c>
      <c r="AC32" s="15">
        <f>AA32/Z32*100</f>
        <v>100.00000000000003</v>
      </c>
      <c r="AD32" s="25">
        <f>0.7+0.35+0.25</f>
        <v>1.2999999999999998</v>
      </c>
      <c r="AE32" s="16">
        <f>1.3</f>
        <v>1.3</v>
      </c>
      <c r="AF32" s="16">
        <f>AE32-AD32</f>
        <v>0</v>
      </c>
      <c r="AG32" s="15">
        <f>AE32/AD32*100</f>
        <v>100.00000000000003</v>
      </c>
      <c r="AH32" s="140"/>
      <c r="AI32" s="66">
        <f>O32-N32</f>
        <v>0.10999999999999999</v>
      </c>
      <c r="AL32" s="16">
        <v>0.22</v>
      </c>
      <c r="AN32" s="16">
        <f>0.71</f>
        <v>0.71</v>
      </c>
      <c r="AP32" s="16">
        <f>0.9+0.01</f>
        <v>0.91</v>
      </c>
      <c r="AR32" s="16">
        <f>1.05+0.01</f>
        <v>1.06</v>
      </c>
      <c r="AT32" s="77">
        <f>0.7+0.2</f>
        <v>0.89999999999999991</v>
      </c>
      <c r="AU32" s="16">
        <f>0.9+0.04</f>
        <v>0.94000000000000006</v>
      </c>
      <c r="AV32" s="16">
        <f>AU32-AT32</f>
        <v>4.0000000000000147E-2</v>
      </c>
      <c r="AW32" s="15">
        <f>AU32/AT32*100</f>
        <v>104.44444444444446</v>
      </c>
    </row>
    <row r="33" spans="1:49" s="4" customFormat="1" ht="81.75" customHeight="1">
      <c r="A33" s="20">
        <v>11</v>
      </c>
      <c r="B33" s="19" t="s">
        <v>27</v>
      </c>
      <c r="C33" s="14">
        <f>C34</f>
        <v>4.82</v>
      </c>
      <c r="D33" s="85" t="s">
        <v>51</v>
      </c>
      <c r="E33" s="14">
        <f t="shared" ref="E33:AG33" si="10">E34</f>
        <v>1</v>
      </c>
      <c r="F33" s="14">
        <f t="shared" si="10"/>
        <v>0.38</v>
      </c>
      <c r="G33" s="14">
        <f t="shared" si="10"/>
        <v>0</v>
      </c>
      <c r="H33" s="14">
        <f t="shared" si="10"/>
        <v>-0.38</v>
      </c>
      <c r="I33" s="13">
        <f>I34</f>
        <v>0</v>
      </c>
      <c r="J33" s="14">
        <f t="shared" si="10"/>
        <v>0.48</v>
      </c>
      <c r="K33" s="14">
        <f t="shared" si="10"/>
        <v>0</v>
      </c>
      <c r="L33" s="14">
        <f t="shared" si="10"/>
        <v>-0.48</v>
      </c>
      <c r="M33" s="13">
        <f>M34</f>
        <v>0</v>
      </c>
      <c r="N33" s="14">
        <f t="shared" si="10"/>
        <v>0.5</v>
      </c>
      <c r="O33" s="14">
        <f t="shared" si="10"/>
        <v>0.51</v>
      </c>
      <c r="P33" s="14">
        <f t="shared" si="10"/>
        <v>1.0000000000000009E-2</v>
      </c>
      <c r="Q33" s="13">
        <f>Q34</f>
        <v>102</v>
      </c>
      <c r="R33" s="14">
        <f t="shared" si="10"/>
        <v>0.61</v>
      </c>
      <c r="S33" s="14">
        <f t="shared" si="10"/>
        <v>0.51</v>
      </c>
      <c r="T33" s="14">
        <f t="shared" si="10"/>
        <v>-9.9999999999999978E-2</v>
      </c>
      <c r="U33" s="13">
        <f>U34</f>
        <v>83.606557377049185</v>
      </c>
      <c r="V33" s="14">
        <f t="shared" si="10"/>
        <v>0.35</v>
      </c>
      <c r="W33" s="14">
        <f t="shared" si="10"/>
        <v>0.35</v>
      </c>
      <c r="X33" s="14">
        <f t="shared" si="10"/>
        <v>0</v>
      </c>
      <c r="Y33" s="13">
        <f>Y34</f>
        <v>100</v>
      </c>
      <c r="Z33" s="14">
        <f t="shared" si="10"/>
        <v>0.5</v>
      </c>
      <c r="AA33" s="14">
        <f t="shared" si="10"/>
        <v>0.5</v>
      </c>
      <c r="AB33" s="14">
        <f t="shared" si="10"/>
        <v>0</v>
      </c>
      <c r="AC33" s="13">
        <f t="shared" si="10"/>
        <v>100</v>
      </c>
      <c r="AD33" s="14">
        <f t="shared" si="10"/>
        <v>0.8</v>
      </c>
      <c r="AE33" s="14">
        <f t="shared" si="10"/>
        <v>0.8</v>
      </c>
      <c r="AF33" s="14">
        <f t="shared" si="10"/>
        <v>0</v>
      </c>
      <c r="AG33" s="13">
        <f t="shared" si="10"/>
        <v>100</v>
      </c>
      <c r="AH33" s="139" t="s">
        <v>82</v>
      </c>
      <c r="AL33" s="14">
        <f>AL34</f>
        <v>0.2</v>
      </c>
      <c r="AN33" s="14">
        <f>AN34</f>
        <v>0.19</v>
      </c>
      <c r="AP33" s="14">
        <f>AP34</f>
        <v>0.35</v>
      </c>
      <c r="AR33" s="14">
        <f>AR34</f>
        <v>0.5</v>
      </c>
      <c r="AT33" s="14">
        <f>AT34</f>
        <v>0.35</v>
      </c>
      <c r="AU33" s="14">
        <f>AU34</f>
        <v>0.35</v>
      </c>
      <c r="AV33" s="14">
        <f>AV34</f>
        <v>0</v>
      </c>
      <c r="AW33" s="13">
        <f>AW34</f>
        <v>100</v>
      </c>
    </row>
    <row r="34" spans="1:49" ht="27" customHeight="1" outlineLevel="1">
      <c r="A34" s="17"/>
      <c r="B34" s="19" t="s">
        <v>3</v>
      </c>
      <c r="C34" s="16">
        <v>4.82</v>
      </c>
      <c r="D34" s="39"/>
      <c r="E34" s="16">
        <v>1</v>
      </c>
      <c r="F34" s="25">
        <f>0.2+0.18</f>
        <v>0.38</v>
      </c>
      <c r="G34" s="16"/>
      <c r="H34" s="16">
        <f>G34-F34</f>
        <v>-0.38</v>
      </c>
      <c r="I34" s="15">
        <f>G34/F34*100</f>
        <v>0</v>
      </c>
      <c r="J34" s="25">
        <f>0.38+0.1</f>
        <v>0.48</v>
      </c>
      <c r="K34" s="77"/>
      <c r="L34" s="16">
        <f>K34-J34</f>
        <v>-0.48</v>
      </c>
      <c r="M34" s="15">
        <f>K34/J34*100</f>
        <v>0</v>
      </c>
      <c r="N34" s="89">
        <f>0.38+0.1+0.02</f>
        <v>0.5</v>
      </c>
      <c r="O34" s="21">
        <f>0.48+0.03</f>
        <v>0.51</v>
      </c>
      <c r="P34" s="16">
        <f>O34-N34</f>
        <v>1.0000000000000009E-2</v>
      </c>
      <c r="Q34" s="15">
        <f>O34/N34*100</f>
        <v>102</v>
      </c>
      <c r="R34" s="77">
        <f>0.38+0.1+0.02+0.11</f>
        <v>0.61</v>
      </c>
      <c r="S34" s="78">
        <f>0.48+0.03</f>
        <v>0.51</v>
      </c>
      <c r="T34" s="16">
        <f>S34-R34</f>
        <v>-9.9999999999999978E-2</v>
      </c>
      <c r="U34" s="15">
        <f>S34/R34*100</f>
        <v>83.606557377049185</v>
      </c>
      <c r="V34" s="77">
        <f>0.18+0.01+0.16</f>
        <v>0.35</v>
      </c>
      <c r="W34" s="16">
        <f>0.35</f>
        <v>0.35</v>
      </c>
      <c r="X34" s="16">
        <f>W34-V34</f>
        <v>0</v>
      </c>
      <c r="Y34" s="15">
        <f>W34/V34*100</f>
        <v>100</v>
      </c>
      <c r="Z34" s="25">
        <f>0.18+0.32</f>
        <v>0.5</v>
      </c>
      <c r="AA34" s="16">
        <f>0.5</f>
        <v>0.5</v>
      </c>
      <c r="AB34" s="16">
        <f>AA34-Z34</f>
        <v>0</v>
      </c>
      <c r="AC34" s="15">
        <f>AA34/Z34*100</f>
        <v>100</v>
      </c>
      <c r="AD34" s="25">
        <f>0.18+0.32+0.3</f>
        <v>0.8</v>
      </c>
      <c r="AE34" s="16">
        <f>0.8</f>
        <v>0.8</v>
      </c>
      <c r="AF34" s="16">
        <f>AE34-AD34</f>
        <v>0</v>
      </c>
      <c r="AG34" s="15">
        <f>AE34/AD34*100</f>
        <v>100</v>
      </c>
      <c r="AH34" s="140"/>
      <c r="AI34" s="66">
        <f>O34-N34</f>
        <v>1.0000000000000009E-2</v>
      </c>
      <c r="AL34" s="16">
        <v>0.2</v>
      </c>
      <c r="AN34" s="16">
        <f>0.19</f>
        <v>0.19</v>
      </c>
      <c r="AP34" s="16">
        <f>0.35</f>
        <v>0.35</v>
      </c>
      <c r="AR34" s="16">
        <f>0.5</f>
        <v>0.5</v>
      </c>
      <c r="AT34" s="77">
        <f>0.18+0.01+0.16</f>
        <v>0.35</v>
      </c>
      <c r="AU34" s="16">
        <f>0.35</f>
        <v>0.35</v>
      </c>
      <c r="AV34" s="16">
        <f>AU34-AT34</f>
        <v>0</v>
      </c>
      <c r="AW34" s="15">
        <f>AU34/AT34*100</f>
        <v>100</v>
      </c>
    </row>
    <row r="35" spans="1:49" s="4" customFormat="1" ht="114.75" customHeight="1" outlineLevel="1">
      <c r="A35" s="20">
        <v>12</v>
      </c>
      <c r="B35" s="19" t="s">
        <v>28</v>
      </c>
      <c r="C35" s="14">
        <f>C36</f>
        <v>168.3</v>
      </c>
      <c r="D35" s="85" t="s">
        <v>54</v>
      </c>
      <c r="E35" s="14">
        <f t="shared" ref="E35:AG35" si="11">E36</f>
        <v>26</v>
      </c>
      <c r="F35" s="14">
        <f t="shared" si="11"/>
        <v>14.92</v>
      </c>
      <c r="G35" s="14">
        <f t="shared" si="11"/>
        <v>24.72</v>
      </c>
      <c r="H35" s="14">
        <f t="shared" si="11"/>
        <v>9.7999999999999989</v>
      </c>
      <c r="I35" s="13">
        <f t="shared" si="11"/>
        <v>165.68364611260054</v>
      </c>
      <c r="J35" s="14">
        <f t="shared" si="11"/>
        <v>17.68</v>
      </c>
      <c r="K35" s="14">
        <f t="shared" si="11"/>
        <v>24.72</v>
      </c>
      <c r="L35" s="14">
        <f t="shared" si="11"/>
        <v>7.0399999999999991</v>
      </c>
      <c r="M35" s="13">
        <f t="shared" si="11"/>
        <v>139.81900452488688</v>
      </c>
      <c r="N35" s="14">
        <f t="shared" si="11"/>
        <v>20.63</v>
      </c>
      <c r="O35" s="14">
        <f t="shared" si="11"/>
        <v>28.54</v>
      </c>
      <c r="P35" s="14">
        <f t="shared" si="11"/>
        <v>7.91</v>
      </c>
      <c r="Q35" s="13">
        <f t="shared" si="11"/>
        <v>138.34222006786234</v>
      </c>
      <c r="R35" s="14">
        <f t="shared" si="11"/>
        <v>22.549999999999997</v>
      </c>
      <c r="S35" s="14">
        <f t="shared" si="11"/>
        <v>37.69</v>
      </c>
      <c r="T35" s="14">
        <f t="shared" si="11"/>
        <v>15.14</v>
      </c>
      <c r="U35" s="13">
        <f t="shared" si="11"/>
        <v>167.13968957871398</v>
      </c>
      <c r="V35" s="14">
        <f t="shared" si="11"/>
        <v>13.09</v>
      </c>
      <c r="W35" s="14">
        <f t="shared" si="11"/>
        <v>13.23</v>
      </c>
      <c r="X35" s="14">
        <f t="shared" si="11"/>
        <v>0.14000000000000057</v>
      </c>
      <c r="Y35" s="13">
        <f t="shared" si="11"/>
        <v>101.06951871657755</v>
      </c>
      <c r="Z35" s="14">
        <f t="shared" si="11"/>
        <v>15.290000000000001</v>
      </c>
      <c r="AA35" s="14">
        <f t="shared" si="11"/>
        <v>15.43</v>
      </c>
      <c r="AB35" s="14">
        <f t="shared" si="11"/>
        <v>0.13999999999999879</v>
      </c>
      <c r="AC35" s="13">
        <f t="shared" si="11"/>
        <v>100.91563113145847</v>
      </c>
      <c r="AD35" s="14">
        <f t="shared" si="11"/>
        <v>20.82</v>
      </c>
      <c r="AE35" s="14">
        <f t="shared" si="11"/>
        <v>20.96</v>
      </c>
      <c r="AF35" s="14">
        <f t="shared" si="11"/>
        <v>0.14000000000000057</v>
      </c>
      <c r="AG35" s="13">
        <f t="shared" si="11"/>
        <v>100.67243035542748</v>
      </c>
      <c r="AH35" s="139" t="s">
        <v>81</v>
      </c>
      <c r="AL35" s="14">
        <f>AL36</f>
        <v>10.52</v>
      </c>
      <c r="AN35" s="14">
        <f>AN36</f>
        <v>11.540000000000001</v>
      </c>
      <c r="AP35" s="14">
        <f>AP36</f>
        <v>13.16</v>
      </c>
      <c r="AR35" s="14">
        <f>AR36</f>
        <v>15.36</v>
      </c>
      <c r="AT35" s="14">
        <f>AT36</f>
        <v>13.09</v>
      </c>
      <c r="AU35" s="14">
        <f>AU36</f>
        <v>13.56</v>
      </c>
      <c r="AV35" s="14">
        <f>AV36</f>
        <v>0.47000000000000064</v>
      </c>
      <c r="AW35" s="13">
        <f>AW36</f>
        <v>103.59052711993888</v>
      </c>
    </row>
    <row r="36" spans="1:49" ht="27.75" customHeight="1" outlineLevel="1">
      <c r="A36" s="12"/>
      <c r="B36" s="19" t="s">
        <v>2</v>
      </c>
      <c r="C36" s="16">
        <v>168.3</v>
      </c>
      <c r="D36" s="39"/>
      <c r="E36" s="16">
        <v>26</v>
      </c>
      <c r="F36" s="25">
        <f>6.4+4.1+4.42</f>
        <v>14.92</v>
      </c>
      <c r="G36" s="16">
        <f>24.72</f>
        <v>24.72</v>
      </c>
      <c r="H36" s="16">
        <f>G36-F36</f>
        <v>9.7999999999999989</v>
      </c>
      <c r="I36" s="15">
        <f>G36/F36*100</f>
        <v>165.68364611260054</v>
      </c>
      <c r="J36" s="25">
        <f>14.92+2.76</f>
        <v>17.68</v>
      </c>
      <c r="K36" s="16">
        <v>24.72</v>
      </c>
      <c r="L36" s="16">
        <f>K36-J36</f>
        <v>7.0399999999999991</v>
      </c>
      <c r="M36" s="15">
        <f>K36/J36*100</f>
        <v>139.81900452488688</v>
      </c>
      <c r="N36" s="89">
        <f>14.92+2.76+2.95</f>
        <v>20.63</v>
      </c>
      <c r="O36" s="92">
        <v>28.54</v>
      </c>
      <c r="P36" s="16">
        <f>O36-N36</f>
        <v>7.91</v>
      </c>
      <c r="Q36" s="15">
        <f>O36/N36*100</f>
        <v>138.34222006786234</v>
      </c>
      <c r="R36" s="77">
        <f>14.92+2.76+2.95+1.92</f>
        <v>22.549999999999997</v>
      </c>
      <c r="S36" s="22">
        <f>37.69</f>
        <v>37.69</v>
      </c>
      <c r="T36" s="16">
        <f>S36-R36</f>
        <v>15.14</v>
      </c>
      <c r="U36" s="15">
        <f>S36/R36*100</f>
        <v>167.13968957871398</v>
      </c>
      <c r="V36" s="77">
        <f>9.97+1.5+1.62</f>
        <v>13.09</v>
      </c>
      <c r="W36" s="22">
        <f>13.23</f>
        <v>13.23</v>
      </c>
      <c r="X36" s="16">
        <f>W36-V36</f>
        <v>0.14000000000000057</v>
      </c>
      <c r="Y36" s="15">
        <f>W36/V36*100</f>
        <v>101.06951871657755</v>
      </c>
      <c r="Z36" s="25">
        <f>9.97+5.32</f>
        <v>15.290000000000001</v>
      </c>
      <c r="AA36" s="21">
        <f>15.29+0.14+11*0</f>
        <v>15.43</v>
      </c>
      <c r="AB36" s="16">
        <f>AA36-Z36</f>
        <v>0.13999999999999879</v>
      </c>
      <c r="AC36" s="15">
        <f>AA36/Z36*100</f>
        <v>100.91563113145847</v>
      </c>
      <c r="AD36" s="25">
        <f>9.97+5.32+5.53</f>
        <v>20.82</v>
      </c>
      <c r="AE36" s="21">
        <f>20.82+0.14+11*0</f>
        <v>20.96</v>
      </c>
      <c r="AF36" s="16">
        <f>AE36-AD36</f>
        <v>0.14000000000000057</v>
      </c>
      <c r="AG36" s="15">
        <f>AE36/AD36*100</f>
        <v>100.67243035542748</v>
      </c>
      <c r="AH36" s="140"/>
      <c r="AI36" s="66">
        <f>O36-N36</f>
        <v>7.91</v>
      </c>
      <c r="AJ36" s="54">
        <v>11</v>
      </c>
      <c r="AL36" s="16">
        <v>10.52</v>
      </c>
      <c r="AN36" s="22">
        <f>11.47+0.07</f>
        <v>11.540000000000001</v>
      </c>
      <c r="AP36" s="22">
        <f>13.09+0.07</f>
        <v>13.16</v>
      </c>
      <c r="AR36" s="16">
        <f>15.29+0.07</f>
        <v>15.36</v>
      </c>
      <c r="AT36" s="77">
        <f>9.97+1.5+1.62</f>
        <v>13.09</v>
      </c>
      <c r="AU36" s="22">
        <f>13.09+0.47</f>
        <v>13.56</v>
      </c>
      <c r="AV36" s="16">
        <f>AU36-AT36</f>
        <v>0.47000000000000064</v>
      </c>
      <c r="AW36" s="15">
        <f>AU36/AT36*100</f>
        <v>103.59052711993888</v>
      </c>
    </row>
    <row r="37" spans="1:49" s="4" customFormat="1" ht="162.75" customHeight="1" outlineLevel="1">
      <c r="A37" s="20">
        <v>13</v>
      </c>
      <c r="B37" s="19" t="s">
        <v>70</v>
      </c>
      <c r="C37" s="14">
        <f>C38</f>
        <v>45</v>
      </c>
      <c r="D37" s="85" t="s">
        <v>55</v>
      </c>
      <c r="E37" s="14">
        <f t="shared" ref="E37:AG37" si="12">E38</f>
        <v>8.5</v>
      </c>
      <c r="F37" s="14">
        <f t="shared" si="12"/>
        <v>1.42</v>
      </c>
      <c r="G37" s="14">
        <f t="shared" si="12"/>
        <v>1.54</v>
      </c>
      <c r="H37" s="14">
        <f t="shared" si="12"/>
        <v>0.12000000000000011</v>
      </c>
      <c r="I37" s="13">
        <f>I38</f>
        <v>108.45070422535213</v>
      </c>
      <c r="J37" s="14">
        <f t="shared" si="12"/>
        <v>2.42</v>
      </c>
      <c r="K37" s="14">
        <f t="shared" si="12"/>
        <v>1.55</v>
      </c>
      <c r="L37" s="14">
        <f t="shared" si="12"/>
        <v>-0.86999999999999988</v>
      </c>
      <c r="M37" s="13">
        <f>M38</f>
        <v>64.049586776859513</v>
      </c>
      <c r="N37" s="14">
        <f t="shared" si="12"/>
        <v>3.42</v>
      </c>
      <c r="O37" s="14">
        <f t="shared" si="12"/>
        <v>1.55</v>
      </c>
      <c r="P37" s="14">
        <f t="shared" si="12"/>
        <v>-1.8699999999999999</v>
      </c>
      <c r="Q37" s="13">
        <f>Q38</f>
        <v>45.321637426900587</v>
      </c>
      <c r="R37" s="14">
        <f t="shared" si="12"/>
        <v>4.25</v>
      </c>
      <c r="S37" s="14">
        <f t="shared" si="12"/>
        <v>3.31</v>
      </c>
      <c r="T37" s="14">
        <f t="shared" si="12"/>
        <v>-0.94</v>
      </c>
      <c r="U37" s="13">
        <f>U38</f>
        <v>77.882352941176464</v>
      </c>
      <c r="V37" s="14">
        <f t="shared" si="12"/>
        <v>3.33</v>
      </c>
      <c r="W37" s="14">
        <f t="shared" si="12"/>
        <v>3.33</v>
      </c>
      <c r="X37" s="14">
        <f t="shared" si="12"/>
        <v>0</v>
      </c>
      <c r="Y37" s="13">
        <f t="shared" si="12"/>
        <v>100</v>
      </c>
      <c r="Z37" s="14">
        <f t="shared" si="12"/>
        <v>4.25</v>
      </c>
      <c r="AA37" s="14">
        <f t="shared" si="12"/>
        <v>4.25</v>
      </c>
      <c r="AB37" s="14">
        <f t="shared" si="12"/>
        <v>0</v>
      </c>
      <c r="AC37" s="13">
        <f t="shared" si="12"/>
        <v>100</v>
      </c>
      <c r="AD37" s="14">
        <f t="shared" si="12"/>
        <v>6.8</v>
      </c>
      <c r="AE37" s="14">
        <f t="shared" si="12"/>
        <v>6.8</v>
      </c>
      <c r="AF37" s="14">
        <f t="shared" si="12"/>
        <v>0</v>
      </c>
      <c r="AG37" s="13">
        <f t="shared" si="12"/>
        <v>100</v>
      </c>
      <c r="AH37" s="144" t="s">
        <v>76</v>
      </c>
      <c r="AL37" s="14">
        <f>AL38</f>
        <v>0.71</v>
      </c>
      <c r="AN37" s="14">
        <f>AN38</f>
        <v>2.4300000000000002</v>
      </c>
      <c r="AP37" s="14">
        <f>AP38</f>
        <v>3.33</v>
      </c>
      <c r="AR37" s="14">
        <f>AR38</f>
        <v>4.25</v>
      </c>
      <c r="AT37" s="14">
        <f>AT38</f>
        <v>3.33</v>
      </c>
      <c r="AU37" s="14">
        <f>AU38</f>
        <v>3.33</v>
      </c>
      <c r="AV37" s="14">
        <f>AV38</f>
        <v>0</v>
      </c>
      <c r="AW37" s="13">
        <f>AW38</f>
        <v>100</v>
      </c>
    </row>
    <row r="38" spans="1:49" ht="26.25" customHeight="1" outlineLevel="1">
      <c r="A38" s="12"/>
      <c r="B38" s="19" t="s">
        <v>2</v>
      </c>
      <c r="C38" s="16">
        <v>45</v>
      </c>
      <c r="D38" s="39"/>
      <c r="E38" s="16">
        <v>8.5</v>
      </c>
      <c r="F38" s="25">
        <f>0.7+0.72</f>
        <v>1.42</v>
      </c>
      <c r="G38" s="16">
        <f>1.54</f>
        <v>1.54</v>
      </c>
      <c r="H38" s="16">
        <f>G38-F38</f>
        <v>0.12000000000000011</v>
      </c>
      <c r="I38" s="15">
        <f>G38/F38*100</f>
        <v>108.45070422535213</v>
      </c>
      <c r="J38" s="25">
        <f>1.42+1</f>
        <v>2.42</v>
      </c>
      <c r="K38" s="16">
        <f>1.55</f>
        <v>1.55</v>
      </c>
      <c r="L38" s="16">
        <f>K38-J38</f>
        <v>-0.86999999999999988</v>
      </c>
      <c r="M38" s="15">
        <f>K38/J38*100</f>
        <v>64.049586776859513</v>
      </c>
      <c r="N38" s="89">
        <f>1.42+1+1</f>
        <v>3.42</v>
      </c>
      <c r="O38" s="16">
        <f>1.55</f>
        <v>1.55</v>
      </c>
      <c r="P38" s="16">
        <f>O38-N38</f>
        <v>-1.8699999999999999</v>
      </c>
      <c r="Q38" s="15">
        <f>O38/N38*100</f>
        <v>45.321637426900587</v>
      </c>
      <c r="R38" s="77">
        <f>1.42+1+1+0.83</f>
        <v>4.25</v>
      </c>
      <c r="S38" s="22">
        <f>3.31</f>
        <v>3.31</v>
      </c>
      <c r="T38" s="16">
        <f>S38-R38</f>
        <v>-0.94</v>
      </c>
      <c r="U38" s="15">
        <f>S38/R38*100</f>
        <v>77.882352941176464</v>
      </c>
      <c r="V38" s="77">
        <f>1.53+0.9+0.9</f>
        <v>3.33</v>
      </c>
      <c r="W38" s="22">
        <f>3.33</f>
        <v>3.33</v>
      </c>
      <c r="X38" s="16">
        <f>W38-V38</f>
        <v>0</v>
      </c>
      <c r="Y38" s="15">
        <f>W38/V38*100</f>
        <v>100</v>
      </c>
      <c r="Z38" s="25">
        <f>1.53+2.72</f>
        <v>4.25</v>
      </c>
      <c r="AA38" s="16">
        <f>4.25</f>
        <v>4.25</v>
      </c>
      <c r="AB38" s="16">
        <f>AA38-Z38</f>
        <v>0</v>
      </c>
      <c r="AC38" s="15">
        <f>AA38/Z38*100</f>
        <v>100</v>
      </c>
      <c r="AD38" s="25">
        <f>1.53+2.72+2.55</f>
        <v>6.8</v>
      </c>
      <c r="AE38" s="16">
        <f>6.8</f>
        <v>6.8</v>
      </c>
      <c r="AF38" s="16">
        <f>AE38-AD38</f>
        <v>0</v>
      </c>
      <c r="AG38" s="15">
        <f>AE38/AD38*100</f>
        <v>100</v>
      </c>
      <c r="AH38" s="145"/>
      <c r="AI38" s="66">
        <f>O38-N38</f>
        <v>-1.8699999999999999</v>
      </c>
      <c r="AL38" s="16">
        <v>0.71</v>
      </c>
      <c r="AN38" s="22">
        <f>2.43</f>
        <v>2.4300000000000002</v>
      </c>
      <c r="AP38" s="22">
        <f>3.33</f>
        <v>3.33</v>
      </c>
      <c r="AR38" s="16">
        <f>4.25</f>
        <v>4.25</v>
      </c>
      <c r="AT38" s="77">
        <f>1.53+0.9+0.9</f>
        <v>3.33</v>
      </c>
      <c r="AU38" s="22">
        <f>3.33</f>
        <v>3.33</v>
      </c>
      <c r="AV38" s="16">
        <f>AU38-AT38</f>
        <v>0</v>
      </c>
      <c r="AW38" s="15">
        <f>AU38/AT38*100</f>
        <v>100</v>
      </c>
    </row>
    <row r="39" spans="1:49" s="4" customFormat="1" ht="131.25" customHeight="1" outlineLevel="1">
      <c r="A39" s="20">
        <v>14</v>
      </c>
      <c r="B39" s="19" t="s">
        <v>29</v>
      </c>
      <c r="C39" s="14">
        <f>C40</f>
        <v>127.5</v>
      </c>
      <c r="D39" s="85" t="s">
        <v>56</v>
      </c>
      <c r="E39" s="14">
        <f t="shared" ref="E39:AG39" si="13">E40</f>
        <v>18</v>
      </c>
      <c r="F39" s="14">
        <f t="shared" si="13"/>
        <v>3.37</v>
      </c>
      <c r="G39" s="14">
        <f t="shared" si="13"/>
        <v>5.21</v>
      </c>
      <c r="H39" s="14">
        <f t="shared" si="13"/>
        <v>1.8399999999999999</v>
      </c>
      <c r="I39" s="13">
        <f t="shared" si="13"/>
        <v>154.59940652818992</v>
      </c>
      <c r="J39" s="14">
        <f t="shared" si="13"/>
        <v>4.9700000000000006</v>
      </c>
      <c r="K39" s="14">
        <f t="shared" si="13"/>
        <v>5.7</v>
      </c>
      <c r="L39" s="14">
        <f t="shared" si="13"/>
        <v>0.72999999999999954</v>
      </c>
      <c r="M39" s="13">
        <f t="shared" si="13"/>
        <v>114.68812877263581</v>
      </c>
      <c r="N39" s="14">
        <f t="shared" si="13"/>
        <v>6.82</v>
      </c>
      <c r="O39" s="14">
        <f t="shared" si="13"/>
        <v>7.7</v>
      </c>
      <c r="P39" s="14">
        <f t="shared" si="13"/>
        <v>0.87999999999999989</v>
      </c>
      <c r="Q39" s="13">
        <f t="shared" si="13"/>
        <v>112.9032258064516</v>
      </c>
      <c r="R39" s="14">
        <f t="shared" si="13"/>
        <v>8.84</v>
      </c>
      <c r="S39" s="14">
        <f t="shared" si="13"/>
        <v>11.35</v>
      </c>
      <c r="T39" s="14">
        <f t="shared" si="13"/>
        <v>2.5099999999999998</v>
      </c>
      <c r="U39" s="13">
        <f t="shared" si="13"/>
        <v>128.39366515837102</v>
      </c>
      <c r="V39" s="14">
        <f t="shared" si="13"/>
        <v>7.07</v>
      </c>
      <c r="W39" s="14">
        <f t="shared" si="13"/>
        <v>7.57</v>
      </c>
      <c r="X39" s="14">
        <f t="shared" si="13"/>
        <v>0.5</v>
      </c>
      <c r="Y39" s="13">
        <f t="shared" si="13"/>
        <v>107.07213578500708</v>
      </c>
      <c r="Z39" s="14">
        <f t="shared" si="13"/>
        <v>9.0299999999999994</v>
      </c>
      <c r="AA39" s="14">
        <f t="shared" si="13"/>
        <v>9.5299999999999994</v>
      </c>
      <c r="AB39" s="14">
        <f t="shared" si="13"/>
        <v>0.5</v>
      </c>
      <c r="AC39" s="13">
        <f t="shared" si="13"/>
        <v>105.53709856035438</v>
      </c>
      <c r="AD39" s="14">
        <f t="shared" si="13"/>
        <v>14.43</v>
      </c>
      <c r="AE39" s="14">
        <f t="shared" si="13"/>
        <v>14.93</v>
      </c>
      <c r="AF39" s="14">
        <f t="shared" si="13"/>
        <v>0.5</v>
      </c>
      <c r="AG39" s="13">
        <f t="shared" si="13"/>
        <v>103.46500346500346</v>
      </c>
      <c r="AH39" s="144" t="s">
        <v>77</v>
      </c>
      <c r="AL39" s="14">
        <f>AL40</f>
        <v>2.35</v>
      </c>
      <c r="AN39" s="14">
        <f>AN40</f>
        <v>5.1100000000000003</v>
      </c>
      <c r="AP39" s="14">
        <f>AP40</f>
        <v>7.11</v>
      </c>
      <c r="AR39" s="14">
        <f>AR40</f>
        <v>9.0699999999999985</v>
      </c>
      <c r="AT39" s="14">
        <f>AT40</f>
        <v>7.07</v>
      </c>
      <c r="AU39" s="14">
        <f>AU40</f>
        <v>7.11</v>
      </c>
      <c r="AV39" s="14">
        <f>AV40</f>
        <v>4.0000000000000036E-2</v>
      </c>
      <c r="AW39" s="13">
        <f>AW40</f>
        <v>100.56577086280056</v>
      </c>
    </row>
    <row r="40" spans="1:49" ht="25.5" customHeight="1" outlineLevel="1">
      <c r="A40" s="12"/>
      <c r="B40" s="19" t="s">
        <v>2</v>
      </c>
      <c r="C40" s="16">
        <v>127.5</v>
      </c>
      <c r="D40" s="39"/>
      <c r="E40" s="16">
        <v>18</v>
      </c>
      <c r="F40" s="25">
        <f>2.3+1.07</f>
        <v>3.37</v>
      </c>
      <c r="G40" s="16">
        <f>5.21</f>
        <v>5.21</v>
      </c>
      <c r="H40" s="16">
        <f>G40-F40</f>
        <v>1.8399999999999999</v>
      </c>
      <c r="I40" s="15">
        <f>G40/F40*100</f>
        <v>154.59940652818992</v>
      </c>
      <c r="J40" s="25">
        <f>3.37+1.6</f>
        <v>4.9700000000000006</v>
      </c>
      <c r="K40" s="16">
        <v>5.7</v>
      </c>
      <c r="L40" s="16">
        <f>K40-J40</f>
        <v>0.72999999999999954</v>
      </c>
      <c r="M40" s="15">
        <f>K40/J40*100</f>
        <v>114.68812877263581</v>
      </c>
      <c r="N40" s="89">
        <f>3.37+1.6+1.85</f>
        <v>6.82</v>
      </c>
      <c r="O40" s="92">
        <v>7.7</v>
      </c>
      <c r="P40" s="16">
        <f>O40-N40</f>
        <v>0.87999999999999989</v>
      </c>
      <c r="Q40" s="15">
        <f>O40/N40*100</f>
        <v>112.9032258064516</v>
      </c>
      <c r="R40" s="77">
        <f>3.37+1.6+1.85+2.02</f>
        <v>8.84</v>
      </c>
      <c r="S40" s="22">
        <f>11.35</f>
        <v>11.35</v>
      </c>
      <c r="T40" s="16">
        <f>S40-R40</f>
        <v>2.5099999999999998</v>
      </c>
      <c r="U40" s="15">
        <f>S40/R40*100</f>
        <v>128.39366515837102</v>
      </c>
      <c r="V40" s="77">
        <f>3.27+1.8+2</f>
        <v>7.07</v>
      </c>
      <c r="W40" s="22">
        <f>7.57</f>
        <v>7.57</v>
      </c>
      <c r="X40" s="16">
        <f>W40-V40</f>
        <v>0.5</v>
      </c>
      <c r="Y40" s="15">
        <f>W40/V40*100</f>
        <v>107.07213578500708</v>
      </c>
      <c r="Z40" s="25">
        <f>3.27+5.76</f>
        <v>9.0299999999999994</v>
      </c>
      <c r="AA40" s="16">
        <f>9.03+0.5</f>
        <v>9.5299999999999994</v>
      </c>
      <c r="AB40" s="16">
        <f>AA40-Z40</f>
        <v>0.5</v>
      </c>
      <c r="AC40" s="15">
        <f>AA40/Z40*100</f>
        <v>105.53709856035438</v>
      </c>
      <c r="AD40" s="25">
        <f>3.27+5.76+5.4</f>
        <v>14.43</v>
      </c>
      <c r="AE40" s="16">
        <f>14.43+0.5</f>
        <v>14.93</v>
      </c>
      <c r="AF40" s="16">
        <f>AE40-AD40</f>
        <v>0.5</v>
      </c>
      <c r="AG40" s="15">
        <f>AE40/AD40*100</f>
        <v>103.46500346500346</v>
      </c>
      <c r="AH40" s="145"/>
      <c r="AI40" s="66">
        <f>O40-N40</f>
        <v>0.87999999999999989</v>
      </c>
      <c r="AL40" s="16">
        <v>2.35</v>
      </c>
      <c r="AN40" s="22">
        <f>5.07+0.04</f>
        <v>5.1100000000000003</v>
      </c>
      <c r="AP40" s="22">
        <f>7.07+0.04</f>
        <v>7.11</v>
      </c>
      <c r="AR40" s="16">
        <f>9.03+0.04</f>
        <v>9.0699999999999985</v>
      </c>
      <c r="AT40" s="77">
        <f>3.27+1.8+2</f>
        <v>7.07</v>
      </c>
      <c r="AU40" s="22">
        <f>7.07+0.04</f>
        <v>7.11</v>
      </c>
      <c r="AV40" s="16">
        <f>AU40-AT40</f>
        <v>4.0000000000000036E-2</v>
      </c>
      <c r="AW40" s="15">
        <f>AU40/AT40*100</f>
        <v>100.56577086280056</v>
      </c>
    </row>
    <row r="41" spans="1:49" s="4" customFormat="1" ht="60.75" customHeight="1" outlineLevel="1">
      <c r="A41" s="20">
        <v>15</v>
      </c>
      <c r="B41" s="19" t="s">
        <v>30</v>
      </c>
      <c r="C41" s="14">
        <f>C42</f>
        <v>133.19999999999999</v>
      </c>
      <c r="D41" s="85" t="s">
        <v>51</v>
      </c>
      <c r="E41" s="14">
        <f t="shared" ref="E41:AD43" si="14">E42</f>
        <v>19</v>
      </c>
      <c r="F41" s="14">
        <f t="shared" si="14"/>
        <v>4</v>
      </c>
      <c r="G41" s="14">
        <f t="shared" si="14"/>
        <v>0</v>
      </c>
      <c r="H41" s="14">
        <f t="shared" si="14"/>
        <v>-4</v>
      </c>
      <c r="I41" s="13"/>
      <c r="J41" s="14">
        <f t="shared" si="14"/>
        <v>7.4</v>
      </c>
      <c r="K41" s="14">
        <f t="shared" si="14"/>
        <v>7.46</v>
      </c>
      <c r="L41" s="14">
        <f t="shared" si="14"/>
        <v>5.9999999999999609E-2</v>
      </c>
      <c r="M41" s="13">
        <f t="shared" si="14"/>
        <v>100.81081081081081</v>
      </c>
      <c r="N41" s="14">
        <f t="shared" si="14"/>
        <v>9.9400000000000013</v>
      </c>
      <c r="O41" s="14">
        <f t="shared" si="14"/>
        <v>9.9799999999999986</v>
      </c>
      <c r="P41" s="14">
        <f t="shared" si="14"/>
        <v>3.9999999999997371E-2</v>
      </c>
      <c r="Q41" s="13">
        <f t="shared" si="14"/>
        <v>100.40241448692151</v>
      </c>
      <c r="R41" s="14">
        <f t="shared" si="14"/>
        <v>12.440000000000001</v>
      </c>
      <c r="S41" s="14">
        <f t="shared" si="14"/>
        <v>11.06</v>
      </c>
      <c r="T41" s="14">
        <f t="shared" si="14"/>
        <v>-1.3800000000000008</v>
      </c>
      <c r="U41" s="13">
        <f t="shared" si="14"/>
        <v>88.906752411575567</v>
      </c>
      <c r="V41" s="14">
        <f t="shared" si="14"/>
        <v>0.8</v>
      </c>
      <c r="W41" s="14">
        <f t="shared" si="14"/>
        <v>0.8</v>
      </c>
      <c r="X41" s="14">
        <f t="shared" si="14"/>
        <v>0</v>
      </c>
      <c r="Y41" s="13">
        <f>Y42</f>
        <v>100</v>
      </c>
      <c r="Z41" s="14">
        <f t="shared" si="14"/>
        <v>2.3000000000000003</v>
      </c>
      <c r="AA41" s="14">
        <f t="shared" si="14"/>
        <v>2.2999999999999998</v>
      </c>
      <c r="AB41" s="14">
        <f t="shared" si="14"/>
        <v>0</v>
      </c>
      <c r="AC41" s="13">
        <f t="shared" si="14"/>
        <v>99.999999999999972</v>
      </c>
      <c r="AD41" s="14">
        <f t="shared" si="14"/>
        <v>9.5</v>
      </c>
      <c r="AE41" s="14">
        <f t="shared" ref="AD41:AG43" si="15">AE42</f>
        <v>9.5</v>
      </c>
      <c r="AF41" s="14">
        <f t="shared" si="15"/>
        <v>0</v>
      </c>
      <c r="AG41" s="13">
        <f t="shared" si="15"/>
        <v>100</v>
      </c>
      <c r="AH41" s="144" t="s">
        <v>87</v>
      </c>
      <c r="AL41" s="14">
        <f>AL42</f>
        <v>0</v>
      </c>
      <c r="AN41" s="14">
        <f>AN42</f>
        <v>0.3</v>
      </c>
      <c r="AP41" s="14">
        <f>AP42</f>
        <v>0.8</v>
      </c>
      <c r="AR41" s="14">
        <f>AR42</f>
        <v>2.2999999999999998</v>
      </c>
      <c r="AT41" s="14">
        <f t="shared" ref="AT41:AW43" si="16">AT42</f>
        <v>0.8</v>
      </c>
      <c r="AU41" s="14">
        <f t="shared" si="16"/>
        <v>0.8</v>
      </c>
      <c r="AV41" s="14">
        <f t="shared" si="16"/>
        <v>0</v>
      </c>
      <c r="AW41" s="13">
        <f>AW42</f>
        <v>100</v>
      </c>
    </row>
    <row r="42" spans="1:49" ht="29.25" customHeight="1" outlineLevel="1">
      <c r="A42" s="12"/>
      <c r="B42" s="19" t="s">
        <v>2</v>
      </c>
      <c r="C42" s="16">
        <v>133.19999999999999</v>
      </c>
      <c r="D42" s="39"/>
      <c r="E42" s="16">
        <v>19</v>
      </c>
      <c r="F42" s="25">
        <f>4</f>
        <v>4</v>
      </c>
      <c r="G42" s="16"/>
      <c r="H42" s="16">
        <f>G42-F42</f>
        <v>-4</v>
      </c>
      <c r="I42" s="15"/>
      <c r="J42" s="25">
        <f>4+3.4</f>
        <v>7.4</v>
      </c>
      <c r="K42" s="16">
        <v>7.46</v>
      </c>
      <c r="L42" s="16">
        <f>K42-J42</f>
        <v>5.9999999999999609E-2</v>
      </c>
      <c r="M42" s="15">
        <f>K42/J42*100</f>
        <v>100.81081081081081</v>
      </c>
      <c r="N42" s="89">
        <f>4+3.4+2.54</f>
        <v>9.9400000000000013</v>
      </c>
      <c r="O42" s="21">
        <f>9.28+0.7</f>
        <v>9.9799999999999986</v>
      </c>
      <c r="P42" s="16">
        <f>O42-N42</f>
        <v>3.9999999999997371E-2</v>
      </c>
      <c r="Q42" s="15">
        <f>O42/N42*100</f>
        <v>100.40241448692151</v>
      </c>
      <c r="R42" s="77">
        <f>4+3.4+2.54+2.5</f>
        <v>12.440000000000001</v>
      </c>
      <c r="S42" s="22">
        <f>11.06</f>
        <v>11.06</v>
      </c>
      <c r="T42" s="16">
        <f>S42-R42</f>
        <v>-1.3800000000000008</v>
      </c>
      <c r="U42" s="15">
        <f>S42/R42*100</f>
        <v>88.906752411575567</v>
      </c>
      <c r="V42" s="77">
        <f>0.2+0.1+0.5</f>
        <v>0.8</v>
      </c>
      <c r="W42" s="22">
        <f>0.8</f>
        <v>0.8</v>
      </c>
      <c r="X42" s="16">
        <f>W42-V42</f>
        <v>0</v>
      </c>
      <c r="Y42" s="15">
        <f>W42/V42*100</f>
        <v>100</v>
      </c>
      <c r="Z42" s="25">
        <f>0.2+2.1</f>
        <v>2.3000000000000003</v>
      </c>
      <c r="AA42" s="16">
        <f>2.3</f>
        <v>2.2999999999999998</v>
      </c>
      <c r="AB42" s="16">
        <f>AA42-Z42</f>
        <v>0</v>
      </c>
      <c r="AC42" s="15">
        <f>AA42/Z42*100</f>
        <v>99.999999999999972</v>
      </c>
      <c r="AD42" s="25">
        <f>0.2+2.1+7.2</f>
        <v>9.5</v>
      </c>
      <c r="AE42" s="16">
        <f>9.5</f>
        <v>9.5</v>
      </c>
      <c r="AF42" s="16">
        <f>AE42-AD42</f>
        <v>0</v>
      </c>
      <c r="AG42" s="15">
        <f>AE42/AD42*100</f>
        <v>100</v>
      </c>
      <c r="AH42" s="145"/>
      <c r="AI42" s="66">
        <f>O42-N42</f>
        <v>3.9999999999997371E-2</v>
      </c>
      <c r="AL42" s="16"/>
      <c r="AN42" s="22">
        <f>0.3</f>
        <v>0.3</v>
      </c>
      <c r="AP42" s="22">
        <f>0.8</f>
        <v>0.8</v>
      </c>
      <c r="AR42" s="16">
        <f>2.3</f>
        <v>2.2999999999999998</v>
      </c>
      <c r="AT42" s="77">
        <f>0.2+0.1+0.5</f>
        <v>0.8</v>
      </c>
      <c r="AU42" s="22">
        <f>0.8</f>
        <v>0.8</v>
      </c>
      <c r="AV42" s="16">
        <f>AU42-AT42</f>
        <v>0</v>
      </c>
      <c r="AW42" s="15">
        <f>AU42/AT42*100</f>
        <v>100</v>
      </c>
    </row>
    <row r="43" spans="1:49" s="4" customFormat="1" ht="90.75" customHeight="1" outlineLevel="1">
      <c r="A43" s="20">
        <v>16</v>
      </c>
      <c r="B43" s="19" t="s">
        <v>6</v>
      </c>
      <c r="C43" s="14">
        <f>C44</f>
        <v>22.14</v>
      </c>
      <c r="D43" s="85" t="s">
        <v>57</v>
      </c>
      <c r="E43" s="14">
        <f t="shared" si="14"/>
        <v>12</v>
      </c>
      <c r="F43" s="14">
        <f t="shared" si="14"/>
        <v>3.29</v>
      </c>
      <c r="G43" s="14">
        <f t="shared" si="14"/>
        <v>0.83</v>
      </c>
      <c r="H43" s="14">
        <f t="shared" si="14"/>
        <v>-2.46</v>
      </c>
      <c r="I43" s="13">
        <f t="shared" si="14"/>
        <v>25.227963525835868</v>
      </c>
      <c r="J43" s="14">
        <f t="shared" si="14"/>
        <v>5.49</v>
      </c>
      <c r="K43" s="14">
        <f t="shared" si="14"/>
        <v>2.1</v>
      </c>
      <c r="L43" s="14">
        <f t="shared" si="14"/>
        <v>-3.39</v>
      </c>
      <c r="M43" s="13">
        <f t="shared" si="14"/>
        <v>38.251366120218577</v>
      </c>
      <c r="N43" s="14">
        <f t="shared" si="14"/>
        <v>6.69</v>
      </c>
      <c r="O43" s="14">
        <f t="shared" si="14"/>
        <v>2.1</v>
      </c>
      <c r="P43" s="14">
        <f t="shared" si="14"/>
        <v>-4.59</v>
      </c>
      <c r="Q43" s="13">
        <f t="shared" si="14"/>
        <v>31.390134529147986</v>
      </c>
      <c r="R43" s="14">
        <f t="shared" si="14"/>
        <v>8.09</v>
      </c>
      <c r="S43" s="14">
        <f t="shared" si="14"/>
        <v>2.61</v>
      </c>
      <c r="T43" s="14">
        <f t="shared" si="14"/>
        <v>-5.48</v>
      </c>
      <c r="U43" s="13">
        <f t="shared" si="14"/>
        <v>32.262051915945612</v>
      </c>
      <c r="V43" s="14">
        <f t="shared" si="14"/>
        <v>3.3</v>
      </c>
      <c r="W43" s="14">
        <f t="shared" si="14"/>
        <v>3.34</v>
      </c>
      <c r="X43" s="14">
        <f t="shared" si="14"/>
        <v>4.0000000000000036E-2</v>
      </c>
      <c r="Y43" s="13">
        <f t="shared" si="14"/>
        <v>101.21212121212122</v>
      </c>
      <c r="Z43" s="14">
        <f t="shared" si="14"/>
        <v>4.5</v>
      </c>
      <c r="AA43" s="14">
        <f t="shared" si="14"/>
        <v>4.54</v>
      </c>
      <c r="AB43" s="14">
        <f t="shared" si="14"/>
        <v>4.0000000000000036E-2</v>
      </c>
      <c r="AC43" s="13">
        <f t="shared" si="14"/>
        <v>100.8888888888889</v>
      </c>
      <c r="AD43" s="14">
        <f t="shared" si="15"/>
        <v>7.1</v>
      </c>
      <c r="AE43" s="14">
        <f t="shared" si="15"/>
        <v>7.14</v>
      </c>
      <c r="AF43" s="14">
        <f t="shared" si="15"/>
        <v>4.0000000000000036E-2</v>
      </c>
      <c r="AG43" s="13">
        <f t="shared" si="15"/>
        <v>100.56338028169014</v>
      </c>
      <c r="AH43" s="139" t="s">
        <v>91</v>
      </c>
      <c r="AL43" s="14">
        <f>AL44</f>
        <v>1.65</v>
      </c>
      <c r="AN43" s="14">
        <f>AN44</f>
        <v>2.61</v>
      </c>
      <c r="AP43" s="14">
        <f>AP44</f>
        <v>3.3099999999999996</v>
      </c>
      <c r="AR43" s="14">
        <f>AR44</f>
        <v>4.51</v>
      </c>
      <c r="AT43" s="14">
        <f t="shared" si="16"/>
        <v>3.3</v>
      </c>
      <c r="AU43" s="14">
        <f t="shared" si="16"/>
        <v>3.3</v>
      </c>
      <c r="AV43" s="14">
        <f t="shared" si="16"/>
        <v>0</v>
      </c>
      <c r="AW43" s="13">
        <f t="shared" si="16"/>
        <v>100</v>
      </c>
    </row>
    <row r="44" spans="1:49" ht="27" customHeight="1" outlineLevel="1">
      <c r="A44" s="12"/>
      <c r="B44" s="19" t="s">
        <v>2</v>
      </c>
      <c r="C44" s="16">
        <v>22.14</v>
      </c>
      <c r="D44" s="39"/>
      <c r="E44" s="16">
        <v>12</v>
      </c>
      <c r="F44" s="25">
        <f>0.01+1.6+1.68</f>
        <v>3.29</v>
      </c>
      <c r="G44" s="16">
        <f>0.83</f>
        <v>0.83</v>
      </c>
      <c r="H44" s="16">
        <f>G44-F44</f>
        <v>-2.46</v>
      </c>
      <c r="I44" s="15">
        <f>G44/F44*100</f>
        <v>25.227963525835868</v>
      </c>
      <c r="J44" s="25">
        <f>3.29+2.2</f>
        <v>5.49</v>
      </c>
      <c r="K44" s="16">
        <v>2.1</v>
      </c>
      <c r="L44" s="16">
        <f>K44-J44</f>
        <v>-3.39</v>
      </c>
      <c r="M44" s="15">
        <f>K44/J44*100</f>
        <v>38.251366120218577</v>
      </c>
      <c r="N44" s="89">
        <f>3.29+2.2+1.2</f>
        <v>6.69</v>
      </c>
      <c r="O44" s="16">
        <v>2.1</v>
      </c>
      <c r="P44" s="16">
        <f>O44-N44</f>
        <v>-4.59</v>
      </c>
      <c r="Q44" s="15">
        <f>O44/N44*100</f>
        <v>31.390134529147986</v>
      </c>
      <c r="R44" s="77">
        <f>3.29+2.2+1.2+1.4</f>
        <v>8.09</v>
      </c>
      <c r="S44" s="22">
        <f>2.61</f>
        <v>2.61</v>
      </c>
      <c r="T44" s="16">
        <f>S44-R44</f>
        <v>-5.48</v>
      </c>
      <c r="U44" s="15">
        <f>S44/R44*100</f>
        <v>32.262051915945612</v>
      </c>
      <c r="V44" s="77">
        <f>2.16+0.44+0.7</f>
        <v>3.3</v>
      </c>
      <c r="W44" s="22">
        <f>3.34</f>
        <v>3.34</v>
      </c>
      <c r="X44" s="16">
        <f>W44-V44</f>
        <v>4.0000000000000036E-2</v>
      </c>
      <c r="Y44" s="15">
        <f>W44/V44*100</f>
        <v>101.21212121212122</v>
      </c>
      <c r="Z44" s="25">
        <f>2.16+2.34</f>
        <v>4.5</v>
      </c>
      <c r="AA44" s="16">
        <f>4.5+0.04</f>
        <v>4.54</v>
      </c>
      <c r="AB44" s="16">
        <f>AA44-Z44</f>
        <v>4.0000000000000036E-2</v>
      </c>
      <c r="AC44" s="15">
        <f>AA44/Z44*100</f>
        <v>100.8888888888889</v>
      </c>
      <c r="AD44" s="25">
        <f>2.16+2.34+2.6</f>
        <v>7.1</v>
      </c>
      <c r="AE44" s="16">
        <f>7.1+0.04</f>
        <v>7.14</v>
      </c>
      <c r="AF44" s="16">
        <f>AE44-AD44</f>
        <v>4.0000000000000036E-2</v>
      </c>
      <c r="AG44" s="15">
        <f>AE44/AD44*100</f>
        <v>100.56338028169014</v>
      </c>
      <c r="AH44" s="140"/>
      <c r="AI44" s="66">
        <f>O44-N44</f>
        <v>-4.59</v>
      </c>
      <c r="AL44" s="16">
        <v>1.65</v>
      </c>
      <c r="AN44" s="22">
        <f>2.6+0.01</f>
        <v>2.61</v>
      </c>
      <c r="AP44" s="22">
        <f>3.3+0.01</f>
        <v>3.3099999999999996</v>
      </c>
      <c r="AR44" s="16">
        <f>4.5+0.01</f>
        <v>4.51</v>
      </c>
      <c r="AT44" s="77">
        <f>2.16+0.44+0.7</f>
        <v>3.3</v>
      </c>
      <c r="AU44" s="22">
        <f>3.3+0.01*0</f>
        <v>3.3</v>
      </c>
      <c r="AV44" s="16">
        <f>AU44-AT44</f>
        <v>0</v>
      </c>
      <c r="AW44" s="15">
        <f>AU44/AT44*100</f>
        <v>100</v>
      </c>
    </row>
    <row r="45" spans="1:49" s="4" customFormat="1" ht="84" customHeight="1" outlineLevel="1">
      <c r="A45" s="20">
        <v>17</v>
      </c>
      <c r="B45" s="19" t="s">
        <v>5</v>
      </c>
      <c r="C45" s="14">
        <f>C46</f>
        <v>37.44</v>
      </c>
      <c r="D45" s="85" t="s">
        <v>58</v>
      </c>
      <c r="E45" s="14">
        <f t="shared" ref="E45:AG45" si="17">E46</f>
        <v>2.57</v>
      </c>
      <c r="F45" s="14">
        <f t="shared" si="17"/>
        <v>0.21</v>
      </c>
      <c r="G45" s="14">
        <f t="shared" si="17"/>
        <v>0.06</v>
      </c>
      <c r="H45" s="14">
        <f>H46</f>
        <v>-0.15</v>
      </c>
      <c r="I45" s="13">
        <f>I46</f>
        <v>28.571428571428569</v>
      </c>
      <c r="J45" s="14">
        <f t="shared" si="17"/>
        <v>0.33999999999999997</v>
      </c>
      <c r="K45" s="14">
        <f t="shared" si="17"/>
        <v>0.06</v>
      </c>
      <c r="L45" s="14">
        <f>L46</f>
        <v>-0.27999999999999997</v>
      </c>
      <c r="M45" s="13">
        <f>M46</f>
        <v>17.647058823529413</v>
      </c>
      <c r="N45" s="14">
        <f t="shared" si="17"/>
        <v>0.62999999999999989</v>
      </c>
      <c r="O45" s="14">
        <f t="shared" si="17"/>
        <v>0.64</v>
      </c>
      <c r="P45" s="14">
        <f>P46</f>
        <v>1.000000000000012E-2</v>
      </c>
      <c r="Q45" s="13">
        <f>Q46</f>
        <v>101.58730158730161</v>
      </c>
      <c r="R45" s="14">
        <f t="shared" si="17"/>
        <v>0.90999999999999992</v>
      </c>
      <c r="S45" s="14">
        <f t="shared" si="17"/>
        <v>0.64</v>
      </c>
      <c r="T45" s="14">
        <f>T46</f>
        <v>-0.26999999999999991</v>
      </c>
      <c r="U45" s="13">
        <f>U46</f>
        <v>70.329670329670336</v>
      </c>
      <c r="V45" s="14">
        <f t="shared" si="17"/>
        <v>0.95</v>
      </c>
      <c r="W45" s="14">
        <f t="shared" si="17"/>
        <v>0.95</v>
      </c>
      <c r="X45" s="14">
        <f t="shared" si="17"/>
        <v>0</v>
      </c>
      <c r="Y45" s="13">
        <f>Y46</f>
        <v>100</v>
      </c>
      <c r="Z45" s="14">
        <f t="shared" si="17"/>
        <v>1.28</v>
      </c>
      <c r="AA45" s="14">
        <f t="shared" si="17"/>
        <v>1.28</v>
      </c>
      <c r="AB45" s="14">
        <f t="shared" si="17"/>
        <v>0</v>
      </c>
      <c r="AC45" s="13">
        <f t="shared" si="17"/>
        <v>100</v>
      </c>
      <c r="AD45" s="14">
        <f t="shared" si="17"/>
        <v>2.0499999999999998</v>
      </c>
      <c r="AE45" s="14">
        <f t="shared" si="17"/>
        <v>2.0499999999999998</v>
      </c>
      <c r="AF45" s="14">
        <f t="shared" si="17"/>
        <v>0</v>
      </c>
      <c r="AG45" s="13">
        <f t="shared" si="17"/>
        <v>100</v>
      </c>
      <c r="AH45" s="144" t="s">
        <v>68</v>
      </c>
      <c r="AL45" s="14">
        <f>AL46</f>
        <v>0.02</v>
      </c>
      <c r="AN45" s="14">
        <f>AN46</f>
        <v>0.66</v>
      </c>
      <c r="AP45" s="14">
        <f>AP46</f>
        <v>0.98</v>
      </c>
      <c r="AR45" s="14">
        <f>AR46</f>
        <v>1.31</v>
      </c>
      <c r="AT45" s="14">
        <f>AT46</f>
        <v>0.95</v>
      </c>
      <c r="AU45" s="14">
        <f>AU46</f>
        <v>0.96</v>
      </c>
      <c r="AV45" s="14">
        <f>AV46</f>
        <v>1.0000000000000009E-2</v>
      </c>
      <c r="AW45" s="13">
        <f>AW46</f>
        <v>101.05263157894737</v>
      </c>
    </row>
    <row r="46" spans="1:49" ht="30" customHeight="1" outlineLevel="1">
      <c r="A46" s="17"/>
      <c r="B46" s="19" t="s">
        <v>3</v>
      </c>
      <c r="C46" s="16">
        <v>37.44</v>
      </c>
      <c r="D46" s="39"/>
      <c r="E46" s="16">
        <v>2.57</v>
      </c>
      <c r="F46" s="25">
        <f>0.02+0.19</f>
        <v>0.21</v>
      </c>
      <c r="G46" s="16">
        <f>0.06</f>
        <v>0.06</v>
      </c>
      <c r="H46" s="16">
        <f>G46-F46</f>
        <v>-0.15</v>
      </c>
      <c r="I46" s="15">
        <f>G46/F46*100</f>
        <v>28.571428571428569</v>
      </c>
      <c r="J46" s="25">
        <f>0.21+0.13</f>
        <v>0.33999999999999997</v>
      </c>
      <c r="K46" s="78">
        <f>0.06+0.028*0</f>
        <v>0.06</v>
      </c>
      <c r="L46" s="16">
        <f>K46-J46</f>
        <v>-0.27999999999999997</v>
      </c>
      <c r="M46" s="15">
        <f>K46/J46*100</f>
        <v>17.647058823529413</v>
      </c>
      <c r="N46" s="21">
        <f>0.21+0.13+0.29</f>
        <v>0.62999999999999989</v>
      </c>
      <c r="O46" s="21">
        <f>0.59+0.05</f>
        <v>0.64</v>
      </c>
      <c r="P46" s="16">
        <f>O46-N46</f>
        <v>1.000000000000012E-2</v>
      </c>
      <c r="Q46" s="15">
        <f>O46/N46*100</f>
        <v>101.58730158730161</v>
      </c>
      <c r="R46" s="77">
        <f>0.21+0.13+0.29+0.28</f>
        <v>0.90999999999999992</v>
      </c>
      <c r="S46" s="78">
        <f>0.59+0.05</f>
        <v>0.64</v>
      </c>
      <c r="T46" s="16">
        <f>S46-R46</f>
        <v>-0.26999999999999991</v>
      </c>
      <c r="U46" s="15">
        <f>S46/R46*100</f>
        <v>70.329670329670336</v>
      </c>
      <c r="V46" s="77">
        <f>0.36+0.27+0.32</f>
        <v>0.95</v>
      </c>
      <c r="W46" s="22">
        <f>0.95</f>
        <v>0.95</v>
      </c>
      <c r="X46" s="16">
        <f>W46-V46</f>
        <v>0</v>
      </c>
      <c r="Y46" s="15">
        <f>W46/V46*100</f>
        <v>100</v>
      </c>
      <c r="Z46" s="25">
        <f>0.36+0.92</f>
        <v>1.28</v>
      </c>
      <c r="AA46" s="16">
        <f>1.28</f>
        <v>1.28</v>
      </c>
      <c r="AB46" s="16">
        <f>AA46-Z46</f>
        <v>0</v>
      </c>
      <c r="AC46" s="15">
        <f>AA46/Z46*100</f>
        <v>100</v>
      </c>
      <c r="AD46" s="25">
        <f>0.36+0.92+0.77</f>
        <v>2.0499999999999998</v>
      </c>
      <c r="AE46" s="16">
        <f>2.05</f>
        <v>2.0499999999999998</v>
      </c>
      <c r="AF46" s="16">
        <f>AE46-AD46</f>
        <v>0</v>
      </c>
      <c r="AG46" s="15">
        <f>AE46/AD46*100</f>
        <v>100</v>
      </c>
      <c r="AH46" s="145"/>
      <c r="AI46" s="66">
        <f>O46-N46</f>
        <v>1.000000000000012E-2</v>
      </c>
      <c r="AL46" s="16">
        <v>0.02</v>
      </c>
      <c r="AN46" s="22">
        <f>0.63+0.03</f>
        <v>0.66</v>
      </c>
      <c r="AP46" s="22">
        <f>0.95+0.03</f>
        <v>0.98</v>
      </c>
      <c r="AR46" s="16">
        <f>1.28+0.03</f>
        <v>1.31</v>
      </c>
      <c r="AT46" s="77">
        <f>0.36+0.27+0.32</f>
        <v>0.95</v>
      </c>
      <c r="AU46" s="22">
        <f>0.95+0.01</f>
        <v>0.96</v>
      </c>
      <c r="AV46" s="16">
        <f>AU46-AT46</f>
        <v>1.0000000000000009E-2</v>
      </c>
      <c r="AW46" s="15">
        <f>AU46/AT46*100</f>
        <v>101.05263157894737</v>
      </c>
    </row>
    <row r="47" spans="1:49" s="4" customFormat="1" ht="69.75" customHeight="1" outlineLevel="1">
      <c r="A47" s="20">
        <v>18</v>
      </c>
      <c r="B47" s="19" t="s">
        <v>4</v>
      </c>
      <c r="C47" s="14">
        <f>C48</f>
        <v>8.67</v>
      </c>
      <c r="D47" s="85" t="s">
        <v>52</v>
      </c>
      <c r="E47" s="14">
        <f t="shared" ref="E47:AG47" si="18">E48</f>
        <v>0.83</v>
      </c>
      <c r="F47" s="14">
        <f t="shared" si="18"/>
        <v>0.25</v>
      </c>
      <c r="G47" s="14">
        <f t="shared" si="18"/>
        <v>0.39</v>
      </c>
      <c r="H47" s="14">
        <f t="shared" si="18"/>
        <v>0.14000000000000001</v>
      </c>
      <c r="I47" s="13">
        <f>I48</f>
        <v>156</v>
      </c>
      <c r="J47" s="14">
        <f t="shared" si="18"/>
        <v>0.35</v>
      </c>
      <c r="K47" s="14">
        <f t="shared" si="18"/>
        <v>0.39</v>
      </c>
      <c r="L47" s="14">
        <f t="shared" si="18"/>
        <v>4.0000000000000036E-2</v>
      </c>
      <c r="M47" s="13">
        <f>M48</f>
        <v>111.42857142857143</v>
      </c>
      <c r="N47" s="14">
        <f t="shared" si="18"/>
        <v>0.5</v>
      </c>
      <c r="O47" s="14">
        <f t="shared" si="18"/>
        <v>0.52</v>
      </c>
      <c r="P47" s="14">
        <f t="shared" si="18"/>
        <v>2.0000000000000018E-2</v>
      </c>
      <c r="Q47" s="13">
        <f>Q48</f>
        <v>104</v>
      </c>
      <c r="R47" s="14">
        <f t="shared" si="18"/>
        <v>0.7</v>
      </c>
      <c r="S47" s="14">
        <f t="shared" si="18"/>
        <v>0.52</v>
      </c>
      <c r="T47" s="14">
        <f t="shared" si="18"/>
        <v>-0.17999999999999994</v>
      </c>
      <c r="U47" s="13">
        <f>U48</f>
        <v>74.285714285714292</v>
      </c>
      <c r="V47" s="14">
        <f t="shared" si="18"/>
        <v>0.05</v>
      </c>
      <c r="W47" s="14">
        <f t="shared" si="18"/>
        <v>0.05</v>
      </c>
      <c r="X47" s="14">
        <f t="shared" si="18"/>
        <v>0</v>
      </c>
      <c r="Y47" s="13">
        <f>Y48</f>
        <v>100</v>
      </c>
      <c r="Z47" s="14">
        <f t="shared" si="18"/>
        <v>0.15000000000000002</v>
      </c>
      <c r="AA47" s="14">
        <f t="shared" si="18"/>
        <v>0.15</v>
      </c>
      <c r="AB47" s="14">
        <f t="shared" si="18"/>
        <v>0</v>
      </c>
      <c r="AC47" s="13">
        <f t="shared" si="18"/>
        <v>99.999999999999972</v>
      </c>
      <c r="AD47" s="14">
        <f t="shared" si="18"/>
        <v>0.48000000000000004</v>
      </c>
      <c r="AE47" s="14">
        <f t="shared" si="18"/>
        <v>0.48</v>
      </c>
      <c r="AF47" s="14">
        <f t="shared" si="18"/>
        <v>0</v>
      </c>
      <c r="AG47" s="13">
        <f t="shared" si="18"/>
        <v>99.999999999999986</v>
      </c>
      <c r="AH47" s="139" t="s">
        <v>69</v>
      </c>
      <c r="AL47" s="14">
        <f>AL48</f>
        <v>0.1</v>
      </c>
      <c r="AN47" s="14">
        <f>AN48</f>
        <v>0.05</v>
      </c>
      <c r="AP47" s="14">
        <f>AP48</f>
        <v>0.05</v>
      </c>
      <c r="AR47" s="14">
        <f>AR48</f>
        <v>0.15</v>
      </c>
      <c r="AT47" s="14">
        <f>AT48</f>
        <v>0.05</v>
      </c>
      <c r="AU47" s="14">
        <f>AU48</f>
        <v>0.05</v>
      </c>
      <c r="AV47" s="14">
        <f>AV48</f>
        <v>0</v>
      </c>
      <c r="AW47" s="13">
        <f>AW48</f>
        <v>100</v>
      </c>
    </row>
    <row r="48" spans="1:49" ht="30" customHeight="1" outlineLevel="1">
      <c r="A48" s="17"/>
      <c r="B48" s="19" t="s">
        <v>3</v>
      </c>
      <c r="C48" s="16">
        <v>8.67</v>
      </c>
      <c r="D48" s="39"/>
      <c r="E48" s="16">
        <v>0.83</v>
      </c>
      <c r="F48" s="25">
        <f>0.1+0.15</f>
        <v>0.25</v>
      </c>
      <c r="G48" s="16">
        <f>0.39</f>
        <v>0.39</v>
      </c>
      <c r="H48" s="16">
        <f>G48-F48</f>
        <v>0.14000000000000001</v>
      </c>
      <c r="I48" s="15">
        <f>G48/F48*100</f>
        <v>156</v>
      </c>
      <c r="J48" s="25">
        <f>0.25+0.1</f>
        <v>0.35</v>
      </c>
      <c r="K48" s="78">
        <f>0.39+0.01*0</f>
        <v>0.39</v>
      </c>
      <c r="L48" s="16">
        <f>K48-J48</f>
        <v>4.0000000000000036E-2</v>
      </c>
      <c r="M48" s="15">
        <f>K48/J48*100</f>
        <v>111.42857142857143</v>
      </c>
      <c r="N48" s="21">
        <f>0.25+0.1+0.15</f>
        <v>0.5</v>
      </c>
      <c r="O48" s="92">
        <v>0.52</v>
      </c>
      <c r="P48" s="16">
        <f>O48-N48</f>
        <v>2.0000000000000018E-2</v>
      </c>
      <c r="Q48" s="15">
        <f>O48/N48*100</f>
        <v>104</v>
      </c>
      <c r="R48" s="77">
        <f>0.25+0.1+0.15+0.2</f>
        <v>0.7</v>
      </c>
      <c r="S48" s="37">
        <v>0.52</v>
      </c>
      <c r="T48" s="16">
        <f>S48-R48</f>
        <v>-0.17999999999999994</v>
      </c>
      <c r="U48" s="15">
        <f>S48/R48*100</f>
        <v>74.285714285714292</v>
      </c>
      <c r="V48" s="37">
        <f>0.05</f>
        <v>0.05</v>
      </c>
      <c r="W48" s="22">
        <f>0.05</f>
        <v>0.05</v>
      </c>
      <c r="X48" s="16">
        <f>W48-V48</f>
        <v>0</v>
      </c>
      <c r="Y48" s="15">
        <f>W48/V48*100</f>
        <v>100</v>
      </c>
      <c r="Z48" s="25">
        <f>0.05+0.1</f>
        <v>0.15000000000000002</v>
      </c>
      <c r="AA48" s="16">
        <v>0.15</v>
      </c>
      <c r="AB48" s="16">
        <f>AA48-Z48</f>
        <v>0</v>
      </c>
      <c r="AC48" s="15">
        <f>AA48/Z48*100</f>
        <v>99.999999999999972</v>
      </c>
      <c r="AD48" s="25">
        <f>0.05+0.1+0.33</f>
        <v>0.48000000000000004</v>
      </c>
      <c r="AE48" s="16">
        <f>0.48</f>
        <v>0.48</v>
      </c>
      <c r="AF48" s="16">
        <f>AE48-AD48</f>
        <v>0</v>
      </c>
      <c r="AG48" s="15">
        <f>AE48/AD48*100</f>
        <v>99.999999999999986</v>
      </c>
      <c r="AH48" s="140"/>
      <c r="AI48" s="66">
        <f>O48-N48</f>
        <v>2.0000000000000018E-2</v>
      </c>
      <c r="AL48" s="16">
        <v>0.1</v>
      </c>
      <c r="AN48" s="22">
        <f>0.05</f>
        <v>0.05</v>
      </c>
      <c r="AP48" s="22">
        <f>0.05</f>
        <v>0.05</v>
      </c>
      <c r="AR48" s="16">
        <v>0.15</v>
      </c>
      <c r="AT48" s="37">
        <f>0.05</f>
        <v>0.05</v>
      </c>
      <c r="AU48" s="22">
        <f>0.05</f>
        <v>0.05</v>
      </c>
      <c r="AV48" s="16">
        <f>AU48-AT48</f>
        <v>0</v>
      </c>
      <c r="AW48" s="15">
        <f>AU48/AT48*100</f>
        <v>100</v>
      </c>
    </row>
    <row r="49" spans="1:49" s="4" customFormat="1" ht="103.5" customHeight="1" outlineLevel="1">
      <c r="A49" s="20">
        <v>19</v>
      </c>
      <c r="B49" s="19" t="s">
        <v>31</v>
      </c>
      <c r="C49" s="14">
        <f>C50</f>
        <v>44.14</v>
      </c>
      <c r="D49" s="85" t="s">
        <v>59</v>
      </c>
      <c r="E49" s="14">
        <f t="shared" ref="E49:AG49" si="19">E50</f>
        <v>7.5</v>
      </c>
      <c r="F49" s="14">
        <f t="shared" si="19"/>
        <v>0.71</v>
      </c>
      <c r="G49" s="14">
        <f t="shared" si="19"/>
        <v>1.74</v>
      </c>
      <c r="H49" s="14">
        <f t="shared" si="19"/>
        <v>1.03</v>
      </c>
      <c r="I49" s="13">
        <f t="shared" si="19"/>
        <v>245.07042253521129</v>
      </c>
      <c r="J49" s="14">
        <f t="shared" si="19"/>
        <v>1.5</v>
      </c>
      <c r="K49" s="14">
        <f t="shared" si="19"/>
        <v>1.75</v>
      </c>
      <c r="L49" s="14">
        <f t="shared" si="19"/>
        <v>0.25</v>
      </c>
      <c r="M49" s="13">
        <f t="shared" si="19"/>
        <v>116.66666666666667</v>
      </c>
      <c r="N49" s="14">
        <f t="shared" si="19"/>
        <v>2.19</v>
      </c>
      <c r="O49" s="14">
        <f t="shared" si="19"/>
        <v>3.36</v>
      </c>
      <c r="P49" s="14">
        <f t="shared" si="19"/>
        <v>1.17</v>
      </c>
      <c r="Q49" s="13">
        <f t="shared" si="19"/>
        <v>153.42465753424656</v>
      </c>
      <c r="R49" s="14">
        <f t="shared" si="19"/>
        <v>3.01</v>
      </c>
      <c r="S49" s="14">
        <f t="shared" si="19"/>
        <v>3.44</v>
      </c>
      <c r="T49" s="14">
        <f t="shared" si="19"/>
        <v>0.43000000000000016</v>
      </c>
      <c r="U49" s="13">
        <f t="shared" si="19"/>
        <v>114.28571428571431</v>
      </c>
      <c r="V49" s="14">
        <f t="shared" si="19"/>
        <v>3.42</v>
      </c>
      <c r="W49" s="14">
        <f t="shared" si="19"/>
        <v>4.18</v>
      </c>
      <c r="X49" s="14">
        <f t="shared" si="19"/>
        <v>0.75999999999999979</v>
      </c>
      <c r="Y49" s="13">
        <f t="shared" si="19"/>
        <v>122.22222222222221</v>
      </c>
      <c r="Z49" s="14">
        <f t="shared" si="19"/>
        <v>4.34</v>
      </c>
      <c r="AA49" s="14">
        <f t="shared" si="19"/>
        <v>5.0999999999999996</v>
      </c>
      <c r="AB49" s="14">
        <f t="shared" si="19"/>
        <v>0.75999999999999979</v>
      </c>
      <c r="AC49" s="13">
        <f t="shared" si="19"/>
        <v>117.51152073732717</v>
      </c>
      <c r="AD49" s="14">
        <f t="shared" si="19"/>
        <v>6.1899999999999995</v>
      </c>
      <c r="AE49" s="14">
        <f t="shared" si="19"/>
        <v>6.95</v>
      </c>
      <c r="AF49" s="14">
        <f t="shared" si="19"/>
        <v>0.76000000000000068</v>
      </c>
      <c r="AG49" s="13">
        <f t="shared" si="19"/>
        <v>112.27786752827143</v>
      </c>
      <c r="AH49" s="139" t="s">
        <v>92</v>
      </c>
      <c r="AL49" s="14">
        <f>AL50</f>
        <v>0.35</v>
      </c>
      <c r="AN49" s="14">
        <f>AN50</f>
        <v>2.5399999999999996</v>
      </c>
      <c r="AP49" s="14">
        <f>AP50</f>
        <v>3.4299999999999997</v>
      </c>
      <c r="AR49" s="14">
        <f>AR50</f>
        <v>4.3499999999999996</v>
      </c>
      <c r="AT49" s="14">
        <f>AT50</f>
        <v>3.42</v>
      </c>
      <c r="AU49" s="14">
        <f>AU50</f>
        <v>3.4299999999999997</v>
      </c>
      <c r="AV49" s="14">
        <f>AV50</f>
        <v>9.9999999999997868E-3</v>
      </c>
      <c r="AW49" s="13">
        <f>AW50</f>
        <v>100.29239766081869</v>
      </c>
    </row>
    <row r="50" spans="1:49" ht="30.75" customHeight="1">
      <c r="A50" s="17"/>
      <c r="B50" s="19" t="s">
        <v>3</v>
      </c>
      <c r="C50" s="16">
        <v>44.14</v>
      </c>
      <c r="D50" s="39"/>
      <c r="E50" s="16">
        <v>7.5</v>
      </c>
      <c r="F50" s="25">
        <f>0.09+0.25+0.37</f>
        <v>0.71</v>
      </c>
      <c r="G50" s="16">
        <f>1.74</f>
        <v>1.74</v>
      </c>
      <c r="H50" s="16">
        <f>G50-F50</f>
        <v>1.03</v>
      </c>
      <c r="I50" s="15">
        <f>G50/F50*100</f>
        <v>245.07042253521129</v>
      </c>
      <c r="J50" s="25">
        <f>0.71+0.79</f>
        <v>1.5</v>
      </c>
      <c r="K50" s="16">
        <f>1.75</f>
        <v>1.75</v>
      </c>
      <c r="L50" s="16">
        <f>K50-J50</f>
        <v>0.25</v>
      </c>
      <c r="M50" s="15">
        <f>K50/J50*100</f>
        <v>116.66666666666667</v>
      </c>
      <c r="N50" s="89">
        <f>0.71+0.79+0.69</f>
        <v>2.19</v>
      </c>
      <c r="O50" s="96">
        <f>3.44-0.08</f>
        <v>3.36</v>
      </c>
      <c r="P50" s="16">
        <f>O50-N50</f>
        <v>1.17</v>
      </c>
      <c r="Q50" s="15">
        <f>O50/N50*100</f>
        <v>153.42465753424656</v>
      </c>
      <c r="R50" s="77">
        <f>0.71+0.79+0.69+0.82</f>
        <v>3.01</v>
      </c>
      <c r="S50" s="22">
        <f>3.44</f>
        <v>3.44</v>
      </c>
      <c r="T50" s="16">
        <f>S50-R50</f>
        <v>0.43000000000000016</v>
      </c>
      <c r="U50" s="15">
        <f>S50/R50*100</f>
        <v>114.28571428571431</v>
      </c>
      <c r="V50" s="77">
        <f>1.67+0.86+0.89</f>
        <v>3.42</v>
      </c>
      <c r="W50" s="22">
        <f>4.18</f>
        <v>4.18</v>
      </c>
      <c r="X50" s="16">
        <f>W50-V50</f>
        <v>0.75999999999999979</v>
      </c>
      <c r="Y50" s="15">
        <f>W50/V50*100</f>
        <v>122.22222222222221</v>
      </c>
      <c r="Z50" s="25">
        <f>1.67+2.67</f>
        <v>4.34</v>
      </c>
      <c r="AA50" s="16">
        <f>4.34+0.76</f>
        <v>5.0999999999999996</v>
      </c>
      <c r="AB50" s="16">
        <f>AA50-Z50</f>
        <v>0.75999999999999979</v>
      </c>
      <c r="AC50" s="15">
        <f>AA50/Z50*100</f>
        <v>117.51152073732717</v>
      </c>
      <c r="AD50" s="25">
        <f>1.67+2.67+1.85</f>
        <v>6.1899999999999995</v>
      </c>
      <c r="AE50" s="16">
        <f>6.19+0.76</f>
        <v>6.95</v>
      </c>
      <c r="AF50" s="16">
        <f>AE50-AD50</f>
        <v>0.76000000000000068</v>
      </c>
      <c r="AG50" s="15">
        <f>AE50/AD50*100</f>
        <v>112.27786752827143</v>
      </c>
      <c r="AH50" s="140"/>
      <c r="AI50" s="66">
        <f>O50-N50</f>
        <v>1.17</v>
      </c>
      <c r="AL50" s="16">
        <v>0.35</v>
      </c>
      <c r="AN50" s="22">
        <f>2.53+0.01</f>
        <v>2.5399999999999996</v>
      </c>
      <c r="AP50" s="22">
        <f>3.42+0.01</f>
        <v>3.4299999999999997</v>
      </c>
      <c r="AR50" s="16">
        <f>4.34+0.01</f>
        <v>4.3499999999999996</v>
      </c>
      <c r="AT50" s="77">
        <f>1.67+0.86+0.89</f>
        <v>3.42</v>
      </c>
      <c r="AU50" s="22">
        <f>3.42+0.01</f>
        <v>3.4299999999999997</v>
      </c>
      <c r="AV50" s="16">
        <f>AU50-AT50</f>
        <v>9.9999999999997868E-3</v>
      </c>
      <c r="AW50" s="15">
        <f>AU50/AT50*100</f>
        <v>100.29239766081869</v>
      </c>
    </row>
    <row r="51" spans="1:49" ht="30.75" customHeight="1">
      <c r="A51" s="50"/>
      <c r="B51" s="53" t="s">
        <v>60</v>
      </c>
      <c r="C51" s="51"/>
      <c r="D51" s="85"/>
      <c r="E51" s="51"/>
      <c r="F51" s="52"/>
      <c r="G51" s="75">
        <f>G52</f>
        <v>1.4E-3</v>
      </c>
      <c r="H51" s="52"/>
      <c r="I51" s="52"/>
      <c r="J51" s="52"/>
      <c r="K51" s="86">
        <f>K52</f>
        <v>2.8999999999999998E-3</v>
      </c>
      <c r="L51" s="52"/>
      <c r="M51" s="52"/>
      <c r="N51" s="52"/>
      <c r="O51" s="86">
        <f>O52</f>
        <v>2.8999999999999998E-3</v>
      </c>
      <c r="P51" s="52"/>
      <c r="Q51" s="52"/>
      <c r="R51" s="52"/>
      <c r="S51" s="86">
        <f>S52</f>
        <v>3.2000000000000002E-3</v>
      </c>
      <c r="T51" s="52"/>
      <c r="U51" s="52"/>
      <c r="V51" s="52"/>
      <c r="W51" s="52"/>
      <c r="X51" s="52"/>
      <c r="Y51" s="52"/>
      <c r="Z51" s="52"/>
      <c r="AA51" s="52"/>
      <c r="AB51" s="52"/>
      <c r="AC51" s="52"/>
      <c r="AD51" s="52"/>
      <c r="AE51" s="52"/>
      <c r="AF51" s="52"/>
      <c r="AG51" s="52"/>
      <c r="AH51" s="67"/>
      <c r="AN51" s="52"/>
      <c r="AP51" s="52"/>
      <c r="AR51" s="52"/>
      <c r="AT51" s="52"/>
      <c r="AU51" s="52"/>
      <c r="AV51" s="52"/>
      <c r="AW51" s="52"/>
    </row>
    <row r="52" spans="1:49">
      <c r="A52" s="60"/>
      <c r="B52" s="49" t="s">
        <v>2</v>
      </c>
      <c r="C52" s="68"/>
      <c r="D52" s="69"/>
      <c r="E52" s="70"/>
      <c r="F52" s="70"/>
      <c r="G52" s="71">
        <v>1.4E-3</v>
      </c>
      <c r="H52" s="70"/>
      <c r="I52" s="70"/>
      <c r="J52" s="70"/>
      <c r="K52" s="87">
        <v>2.8999999999999998E-3</v>
      </c>
      <c r="L52" s="70"/>
      <c r="M52" s="70"/>
      <c r="N52" s="70"/>
      <c r="O52" s="93">
        <v>2.8999999999999998E-3</v>
      </c>
      <c r="P52" s="70"/>
      <c r="Q52" s="70"/>
      <c r="R52" s="70"/>
      <c r="S52" s="106">
        <v>3.2000000000000002E-3</v>
      </c>
      <c r="T52" s="70"/>
      <c r="U52" s="70"/>
      <c r="V52" s="68"/>
      <c r="W52" s="68"/>
      <c r="X52" s="68"/>
      <c r="Y52" s="70"/>
      <c r="Z52" s="68"/>
      <c r="AA52" s="68"/>
      <c r="AB52" s="68"/>
      <c r="AC52" s="70"/>
      <c r="AD52" s="68"/>
      <c r="AE52" s="68"/>
      <c r="AF52" s="68"/>
      <c r="AG52" s="70"/>
      <c r="AH52" s="72"/>
      <c r="AN52" s="68"/>
      <c r="AP52" s="68"/>
      <c r="AR52" s="68"/>
      <c r="AT52" s="68"/>
      <c r="AU52" s="68"/>
      <c r="AV52" s="68"/>
      <c r="AW52" s="70"/>
    </row>
    <row r="53" spans="1:49" ht="30" customHeight="1">
      <c r="A53" s="60"/>
      <c r="B53" s="53" t="s">
        <v>61</v>
      </c>
      <c r="C53" s="68"/>
      <c r="D53" s="69"/>
      <c r="E53" s="70"/>
      <c r="F53" s="70"/>
      <c r="G53" s="76">
        <f>G54</f>
        <v>6.6</v>
      </c>
      <c r="H53" s="70"/>
      <c r="I53" s="70"/>
      <c r="J53" s="70"/>
      <c r="K53" s="76">
        <f>K54</f>
        <v>6.64</v>
      </c>
      <c r="L53" s="70"/>
      <c r="M53" s="70"/>
      <c r="N53" s="70"/>
      <c r="O53" s="76">
        <f>O54</f>
        <v>6.64</v>
      </c>
      <c r="P53" s="70"/>
      <c r="Q53" s="70"/>
      <c r="R53" s="70"/>
      <c r="S53" s="76">
        <f>S54</f>
        <v>8.93</v>
      </c>
      <c r="T53" s="70"/>
      <c r="U53" s="70"/>
      <c r="V53" s="68"/>
      <c r="W53" s="68"/>
      <c r="X53" s="68"/>
      <c r="Y53" s="70"/>
      <c r="Z53" s="68"/>
      <c r="AA53" s="68"/>
      <c r="AB53" s="68"/>
      <c r="AC53" s="70"/>
      <c r="AD53" s="68"/>
      <c r="AE53" s="68"/>
      <c r="AF53" s="68"/>
      <c r="AG53" s="70"/>
      <c r="AH53" s="72"/>
      <c r="AN53" s="68"/>
      <c r="AP53" s="68"/>
      <c r="AR53" s="68"/>
      <c r="AT53" s="68"/>
      <c r="AU53" s="68"/>
      <c r="AV53" s="68"/>
      <c r="AW53" s="70"/>
    </row>
    <row r="54" spans="1:49">
      <c r="A54" s="60"/>
      <c r="B54" s="49" t="s">
        <v>2</v>
      </c>
      <c r="C54" s="68"/>
      <c r="D54" s="69"/>
      <c r="E54" s="70"/>
      <c r="F54" s="70"/>
      <c r="G54" s="74">
        <v>6.6</v>
      </c>
      <c r="H54" s="70"/>
      <c r="I54" s="70"/>
      <c r="J54" s="70"/>
      <c r="K54" s="83">
        <v>6.64</v>
      </c>
      <c r="L54" s="70"/>
      <c r="M54" s="70"/>
      <c r="N54" s="70"/>
      <c r="O54" s="94">
        <v>6.64</v>
      </c>
      <c r="P54" s="70"/>
      <c r="Q54" s="70"/>
      <c r="R54" s="70"/>
      <c r="S54" s="105">
        <f>8.93</f>
        <v>8.93</v>
      </c>
      <c r="T54" s="70"/>
      <c r="U54" s="70"/>
      <c r="V54" s="68"/>
      <c r="W54" s="68"/>
      <c r="X54" s="68"/>
      <c r="Y54" s="70"/>
      <c r="Z54" s="68"/>
      <c r="AA54" s="68"/>
      <c r="AB54" s="68"/>
      <c r="AC54" s="70"/>
      <c r="AD54" s="68"/>
      <c r="AE54" s="68"/>
      <c r="AF54" s="68"/>
      <c r="AG54" s="70"/>
      <c r="AH54" s="72"/>
      <c r="AN54" s="68"/>
      <c r="AP54" s="68"/>
      <c r="AR54" s="68"/>
      <c r="AT54" s="68"/>
      <c r="AU54" s="68"/>
      <c r="AV54" s="68"/>
      <c r="AW54" s="70"/>
    </row>
    <row r="55" spans="1:49">
      <c r="N55" s="57"/>
      <c r="O55" s="57"/>
      <c r="P55" s="57"/>
      <c r="R55" s="57"/>
      <c r="S55" s="57"/>
      <c r="T55" s="57"/>
    </row>
    <row r="58" spans="1:49" ht="20.25">
      <c r="A58" s="149" t="s">
        <v>16</v>
      </c>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row>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row r="83" s="54" customFormat="1"/>
    <row r="84" s="54" customFormat="1"/>
    <row r="85" s="54" customFormat="1"/>
    <row r="86" s="54" customFormat="1"/>
    <row r="87" s="54" customFormat="1"/>
    <row r="88" s="54" customFormat="1"/>
    <row r="89" s="54" customFormat="1"/>
    <row r="90" s="54" customFormat="1"/>
    <row r="91" s="54" customFormat="1"/>
    <row r="92" s="54" customFormat="1"/>
    <row r="93" s="54" customFormat="1"/>
    <row r="94" s="54" customFormat="1"/>
    <row r="95" s="54" customFormat="1"/>
    <row r="96" s="54" customFormat="1"/>
    <row r="97" s="54" customFormat="1"/>
    <row r="98" s="54" customFormat="1"/>
    <row r="99" s="54" customFormat="1"/>
    <row r="100" s="54" customFormat="1"/>
    <row r="101" s="54" customFormat="1"/>
    <row r="102" s="54" customFormat="1"/>
    <row r="103" s="54" customFormat="1"/>
    <row r="104" s="54" customFormat="1"/>
    <row r="105" s="54" customFormat="1"/>
    <row r="106" s="54" customFormat="1"/>
    <row r="107" s="54" customFormat="1"/>
    <row r="108" s="54" customFormat="1"/>
    <row r="109" s="54" customFormat="1"/>
    <row r="110" s="54" customFormat="1"/>
    <row r="111" s="54" customFormat="1"/>
    <row r="112" s="54" customFormat="1"/>
    <row r="113" s="54" customFormat="1"/>
    <row r="114" s="54" customFormat="1"/>
    <row r="115" s="54" customFormat="1"/>
    <row r="116" s="54" customFormat="1"/>
    <row r="117" s="54" customFormat="1"/>
    <row r="118" s="54" customFormat="1"/>
    <row r="119" s="54" customFormat="1"/>
    <row r="120" s="54" customFormat="1"/>
    <row r="121" s="54" customFormat="1"/>
    <row r="122" s="54" customFormat="1"/>
    <row r="123" s="54" customFormat="1"/>
    <row r="124" s="54" customFormat="1"/>
    <row r="125" s="54" customFormat="1"/>
    <row r="126" s="54" customFormat="1"/>
    <row r="127" s="54" customFormat="1"/>
    <row r="128" s="54" customFormat="1"/>
    <row r="129" s="54" customFormat="1"/>
    <row r="130" s="54" customFormat="1"/>
    <row r="131" s="54" customFormat="1"/>
    <row r="132" s="54" customFormat="1"/>
    <row r="133" s="54" customFormat="1"/>
    <row r="134" s="54" customFormat="1"/>
    <row r="135" s="54" customFormat="1"/>
    <row r="136" s="54" customFormat="1"/>
    <row r="137" s="54" customFormat="1"/>
    <row r="138" s="54" customFormat="1"/>
    <row r="139" s="54" customFormat="1"/>
    <row r="140" s="54" customFormat="1"/>
    <row r="141" s="54" customFormat="1"/>
    <row r="142" s="54" customFormat="1"/>
    <row r="143" s="54" customFormat="1"/>
    <row r="144" s="54" customFormat="1"/>
    <row r="145" s="54" customFormat="1"/>
    <row r="146" s="54" customFormat="1"/>
    <row r="147" s="54" customFormat="1"/>
    <row r="148" s="54" customFormat="1"/>
    <row r="149" s="54" customFormat="1"/>
    <row r="150" s="54" customFormat="1"/>
    <row r="151" s="54" customFormat="1"/>
    <row r="152" s="54" customFormat="1"/>
    <row r="153" s="54" customFormat="1"/>
    <row r="154" s="54" customFormat="1"/>
    <row r="155" s="54" customFormat="1"/>
    <row r="156" s="54" customFormat="1"/>
    <row r="157" s="54" customFormat="1"/>
    <row r="158" s="54" customFormat="1"/>
    <row r="159" s="54" customFormat="1"/>
    <row r="160" s="54" customFormat="1"/>
    <row r="161" s="54" customFormat="1"/>
    <row r="162" s="54" customFormat="1"/>
    <row r="163" s="54" customFormat="1"/>
    <row r="164" s="54" customFormat="1"/>
    <row r="165" s="54" customFormat="1"/>
    <row r="166" s="54" customFormat="1"/>
    <row r="167" s="54" customFormat="1"/>
    <row r="168" s="54" customFormat="1"/>
    <row r="169" s="54" customFormat="1"/>
    <row r="170" s="54" customFormat="1"/>
    <row r="171" s="54" customFormat="1"/>
    <row r="172" s="54" customFormat="1"/>
    <row r="173" s="54" customFormat="1"/>
    <row r="174" s="54" customFormat="1"/>
    <row r="175" s="54" customFormat="1"/>
    <row r="176" s="54" customFormat="1"/>
    <row r="177" s="54" customFormat="1"/>
    <row r="178" s="54" customFormat="1"/>
    <row r="179" s="54" customFormat="1"/>
    <row r="180" s="54" customFormat="1"/>
    <row r="181" s="54" customFormat="1"/>
    <row r="182" s="54" customFormat="1"/>
    <row r="183" s="54" customFormat="1"/>
    <row r="184" s="54" customFormat="1"/>
    <row r="185" s="54" customFormat="1"/>
    <row r="186" s="54" customFormat="1"/>
    <row r="187" s="54" customFormat="1"/>
    <row r="188" s="54" customFormat="1"/>
    <row r="189" s="54" customFormat="1"/>
    <row r="190" s="54" customFormat="1"/>
    <row r="191" s="54" customFormat="1"/>
    <row r="192" s="54" customFormat="1"/>
    <row r="193" s="54" customFormat="1"/>
    <row r="194" s="54" customFormat="1"/>
    <row r="195" s="54" customFormat="1"/>
    <row r="196" s="54" customFormat="1"/>
    <row r="197" s="54" customFormat="1"/>
    <row r="198" s="54" customFormat="1"/>
    <row r="199" s="54" customFormat="1"/>
    <row r="200" s="54" customFormat="1"/>
    <row r="201" s="54" customFormat="1"/>
    <row r="202" s="54" customFormat="1"/>
    <row r="203" s="54" customFormat="1"/>
    <row r="204" s="54" customFormat="1"/>
    <row r="205" s="54" customFormat="1"/>
    <row r="206" s="54" customFormat="1"/>
    <row r="207" s="54" customFormat="1"/>
    <row r="208" s="54" customFormat="1"/>
    <row r="209" s="54" customFormat="1"/>
    <row r="210" s="54" customFormat="1"/>
    <row r="211" s="54" customFormat="1"/>
    <row r="212" s="54" customFormat="1"/>
    <row r="213" s="54" customFormat="1"/>
    <row r="214" s="54" customFormat="1"/>
    <row r="215" s="54" customFormat="1"/>
    <row r="216" s="54" customFormat="1"/>
    <row r="217" s="54" customFormat="1"/>
    <row r="218" s="54" customFormat="1"/>
    <row r="219" s="54" customFormat="1"/>
    <row r="220" s="54" customFormat="1"/>
    <row r="221" s="54" customFormat="1"/>
    <row r="222" s="54" customFormat="1"/>
    <row r="223" s="54" customFormat="1"/>
    <row r="224" s="54" customFormat="1"/>
    <row r="225" s="54" customFormat="1"/>
    <row r="226" s="54" customFormat="1"/>
    <row r="227" s="54" customFormat="1"/>
    <row r="228" s="54" customFormat="1"/>
    <row r="229" s="54" customFormat="1"/>
    <row r="230" s="54" customFormat="1"/>
    <row r="231" s="54" customFormat="1"/>
    <row r="232" s="54" customFormat="1"/>
    <row r="233" s="54" customFormat="1"/>
    <row r="234" s="54" customFormat="1"/>
    <row r="235" s="54" customFormat="1"/>
    <row r="236" s="54" customFormat="1"/>
    <row r="237" s="54" customFormat="1"/>
    <row r="238" s="54" customFormat="1"/>
    <row r="239" s="54" customFormat="1"/>
    <row r="240" s="54" customFormat="1"/>
    <row r="241" s="54" customFormat="1"/>
  </sheetData>
  <mergeCells count="38">
    <mergeCell ref="A58:AH58"/>
    <mergeCell ref="AH37:AH38"/>
    <mergeCell ref="AH39:AH40"/>
    <mergeCell ref="AH41:AH42"/>
    <mergeCell ref="AH43:AH44"/>
    <mergeCell ref="AH45:AH46"/>
    <mergeCell ref="AH47:AH48"/>
    <mergeCell ref="AH31:AH32"/>
    <mergeCell ref="AT7:AW7"/>
    <mergeCell ref="AD7:AG7"/>
    <mergeCell ref="AH49:AH50"/>
    <mergeCell ref="AH35:AH36"/>
    <mergeCell ref="AH13:AH14"/>
    <mergeCell ref="AH15:AH16"/>
    <mergeCell ref="AH17:AH18"/>
    <mergeCell ref="AH19:AH20"/>
    <mergeCell ref="AH23:AH24"/>
    <mergeCell ref="AH25:AH26"/>
    <mergeCell ref="AH27:AH28"/>
    <mergeCell ref="AH29:AH30"/>
    <mergeCell ref="AH21:AH22"/>
    <mergeCell ref="AH33:AH34"/>
    <mergeCell ref="AH7:AH8"/>
    <mergeCell ref="A2:AH2"/>
    <mergeCell ref="A3:AH3"/>
    <mergeCell ref="A4:AH4"/>
    <mergeCell ref="B5:AH5"/>
    <mergeCell ref="A7:A8"/>
    <mergeCell ref="B7:B8"/>
    <mergeCell ref="C7:C8"/>
    <mergeCell ref="D7:D8"/>
    <mergeCell ref="E7:E8"/>
    <mergeCell ref="F7:I7"/>
    <mergeCell ref="J7:M7"/>
    <mergeCell ref="N7:Q7"/>
    <mergeCell ref="V7:Y7"/>
    <mergeCell ref="Z7:AC7"/>
    <mergeCell ref="R7:U7"/>
  </mergeCells>
  <conditionalFormatting sqref="A4 AI4:XFD4 AH5:XFD6 AX7:XFD54 AA8:AC8 AH55:XFD1048576">
    <cfRule type="cellIs" dxfId="16" priority="45" operator="equal">
      <formula>0</formula>
    </cfRule>
  </conditionalFormatting>
  <conditionalFormatting sqref="A5:I1048576">
    <cfRule type="cellIs" dxfId="15" priority="37" operator="equal">
      <formula>0</formula>
    </cfRule>
  </conditionalFormatting>
  <conditionalFormatting sqref="A2:XFD3">
    <cfRule type="cellIs" dxfId="14" priority="5" operator="equal">
      <formula>0</formula>
    </cfRule>
  </conditionalFormatting>
  <conditionalFormatting sqref="J7:M1048576">
    <cfRule type="cellIs" dxfId="13" priority="36" operator="equal">
      <formula>0</formula>
    </cfRule>
  </conditionalFormatting>
  <conditionalFormatting sqref="J5:Y6">
    <cfRule type="cellIs" dxfId="12" priority="2" operator="equal">
      <formula>0</formula>
    </cfRule>
  </conditionalFormatting>
  <conditionalFormatting sqref="N7:V8">
    <cfRule type="cellIs" dxfId="11" priority="1" operator="equal">
      <formula>0</formula>
    </cfRule>
  </conditionalFormatting>
  <conditionalFormatting sqref="N9:AG1048576">
    <cfRule type="cellIs" dxfId="10" priority="4" operator="equal">
      <formula>0</formula>
    </cfRule>
  </conditionalFormatting>
  <conditionalFormatting sqref="W8:Y8">
    <cfRule type="cellIs" dxfId="9" priority="7" operator="equal">
      <formula>0</formula>
    </cfRule>
  </conditionalFormatting>
  <conditionalFormatting sqref="Z6:Z8">
    <cfRule type="cellIs" dxfId="8" priority="22" operator="equal">
      <formula>0</formula>
    </cfRule>
  </conditionalFormatting>
  <conditionalFormatting sqref="Z5:AG5 AE8:AG8">
    <cfRule type="cellIs" dxfId="7" priority="21" operator="equal">
      <formula>0</formula>
    </cfRule>
  </conditionalFormatting>
  <conditionalFormatting sqref="AA6:AC6">
    <cfRule type="cellIs" dxfId="6" priority="25" operator="equal">
      <formula>0</formula>
    </cfRule>
  </conditionalFormatting>
  <conditionalFormatting sqref="AD6:AD8">
    <cfRule type="cellIs" dxfId="5" priority="17" operator="equal">
      <formula>0</formula>
    </cfRule>
  </conditionalFormatting>
  <conditionalFormatting sqref="AE6:AG6">
    <cfRule type="cellIs" dxfId="4" priority="16" operator="equal">
      <formula>0</formula>
    </cfRule>
  </conditionalFormatting>
  <conditionalFormatting sqref="AH7:AS54">
    <cfRule type="cellIs" dxfId="3" priority="26" operator="equal">
      <formula>0</formula>
    </cfRule>
  </conditionalFormatting>
  <conditionalFormatting sqref="AT7:AT8">
    <cfRule type="cellIs" dxfId="2" priority="11" operator="equal">
      <formula>0</formula>
    </cfRule>
  </conditionalFormatting>
  <conditionalFormatting sqref="AT9:AW54">
    <cfRule type="cellIs" dxfId="1" priority="13" operator="equal">
      <formula>0</formula>
    </cfRule>
  </conditionalFormatting>
  <conditionalFormatting sqref="AU8:AW8">
    <cfRule type="cellIs" dxfId="0" priority="12" operator="equal">
      <formula>0</formula>
    </cfRule>
  </conditionalFormatting>
  <printOptions horizontalCentered="1"/>
  <pageMargins left="0.19685039370078741" right="0.19685039370078741" top="0.47244094488188981" bottom="0.27559055118110237"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Освоение</vt:lpstr>
      <vt:lpstr>табл.№3 КМ</vt:lpstr>
      <vt:lpstr>'табл.№3 КМ'!Заголовки_для_печати</vt:lpstr>
      <vt:lpstr>Освоение!Область_печати</vt:lpstr>
      <vt:lpstr>'табл.№3 КМ'!Область_печати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2020-06-23T15:27:42Z</dcterms:created>
  <dcterms:modified xsi:type="dcterms:W3CDTF">2024-10-09T09:07:38Z</dcterms:modified>
</cp:coreProperties>
</file>